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ner\Documents\CSBG Community Needs Assessment\CNA 2021-2023\Quantitative Data\"/>
    </mc:Choice>
  </mc:AlternateContent>
  <xr:revisionPtr revIDLastSave="0" documentId="8_{2CFC7C51-BBF2-4E4E-ACE1-B657FBE7A21C}" xr6:coauthVersionLast="36" xr6:coauthVersionMax="36" xr10:uidLastSave="{00000000-0000-0000-0000-000000000000}"/>
  <bookViews>
    <workbookView xWindow="0" yWindow="0" windowWidth="20490" windowHeight="6945" firstSheet="2" xr2:uid="{B4EF5AFA-C3FB-46C0-8A4F-BA54A2BF7161}"/>
  </bookViews>
  <sheets>
    <sheet name="3 Year Comparison All Counties" sheetId="2" r:id="rId1"/>
    <sheet name="3 Year Comparison Fayette" sheetId="3" r:id="rId2"/>
    <sheet name="3 Year Comparison Highland" sheetId="4" r:id="rId3"/>
    <sheet name="3 Year Comparison Pickaway" sheetId="5" r:id="rId4"/>
    <sheet name="3 Year Comparison Pike" sheetId="6" r:id="rId5"/>
    <sheet name="3 Year Comparison Ross" sheetId="7" r:id="rId6"/>
    <sheet name="Drug of Choice by CTY All Prov" sheetId="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25" i="1" l="1"/>
  <c r="AG125" i="1" s="1"/>
  <c r="AF129" i="1"/>
  <c r="AG129" i="1" s="1"/>
  <c r="AD122" i="1"/>
  <c r="AE122" i="1" s="1"/>
  <c r="AD123" i="1"/>
  <c r="AE123" i="1" s="1"/>
  <c r="AD126" i="1"/>
  <c r="AE126" i="1" s="1"/>
  <c r="AD127" i="1"/>
  <c r="AE127" i="1" s="1"/>
  <c r="AD130" i="1"/>
  <c r="AE130" i="1" s="1"/>
  <c r="AD131" i="1"/>
  <c r="AE131" i="1" s="1"/>
  <c r="AB125" i="1"/>
  <c r="AB129" i="1"/>
  <c r="AF104" i="1"/>
  <c r="AG104" i="1" s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03" i="1"/>
  <c r="AG103" i="1" s="1"/>
  <c r="AD104" i="1"/>
  <c r="AE104" i="1" s="1"/>
  <c r="AD105" i="1"/>
  <c r="AE105" i="1" s="1"/>
  <c r="AD106" i="1"/>
  <c r="AE106" i="1" s="1"/>
  <c r="AD107" i="1"/>
  <c r="AE107" i="1" s="1"/>
  <c r="AD108" i="1"/>
  <c r="AE108" i="1" s="1"/>
  <c r="AD109" i="1"/>
  <c r="AE109" i="1" s="1"/>
  <c r="AD110" i="1"/>
  <c r="AE110" i="1" s="1"/>
  <c r="AD111" i="1"/>
  <c r="AE111" i="1" s="1"/>
  <c r="AD112" i="1"/>
  <c r="AE112" i="1" s="1"/>
  <c r="AD113" i="1"/>
  <c r="AE113" i="1" s="1"/>
  <c r="AD114" i="1"/>
  <c r="AE114" i="1" s="1"/>
  <c r="AD103" i="1"/>
  <c r="AB104" i="1"/>
  <c r="AC104" i="1" s="1"/>
  <c r="AB105" i="1"/>
  <c r="AB106" i="1"/>
  <c r="AC106" i="1" s="1"/>
  <c r="AB107" i="1"/>
  <c r="AH107" i="1" s="1"/>
  <c r="AB108" i="1"/>
  <c r="AC108" i="1" s="1"/>
  <c r="AB109" i="1"/>
  <c r="AB110" i="1"/>
  <c r="AC110" i="1" s="1"/>
  <c r="AB111" i="1"/>
  <c r="AH111" i="1" s="1"/>
  <c r="AB112" i="1"/>
  <c r="AC112" i="1" s="1"/>
  <c r="AB113" i="1"/>
  <c r="AB114" i="1"/>
  <c r="AC114" i="1" s="1"/>
  <c r="AB103" i="1"/>
  <c r="AC103" i="1" s="1"/>
  <c r="AF86" i="1"/>
  <c r="AG86" i="1" s="1"/>
  <c r="AF87" i="1"/>
  <c r="AG87" i="1" s="1"/>
  <c r="AF88" i="1"/>
  <c r="AG88" i="1" s="1"/>
  <c r="AF89" i="1"/>
  <c r="AG89" i="1" s="1"/>
  <c r="AF90" i="1"/>
  <c r="AG90" i="1" s="1"/>
  <c r="AF91" i="1"/>
  <c r="AG91" i="1" s="1"/>
  <c r="AF92" i="1"/>
  <c r="AG92" i="1" s="1"/>
  <c r="AF93" i="1"/>
  <c r="AG93" i="1" s="1"/>
  <c r="AF94" i="1"/>
  <c r="AG94" i="1" s="1"/>
  <c r="AF95" i="1"/>
  <c r="AG95" i="1" s="1"/>
  <c r="AF96" i="1"/>
  <c r="AG96" i="1" s="1"/>
  <c r="AF85" i="1"/>
  <c r="AD86" i="1"/>
  <c r="AE86" i="1" s="1"/>
  <c r="AD87" i="1"/>
  <c r="AE87" i="1" s="1"/>
  <c r="AD88" i="1"/>
  <c r="AE88" i="1" s="1"/>
  <c r="AD89" i="1"/>
  <c r="AE89" i="1" s="1"/>
  <c r="AD90" i="1"/>
  <c r="AE90" i="1" s="1"/>
  <c r="AD91" i="1"/>
  <c r="AE91" i="1" s="1"/>
  <c r="AD92" i="1"/>
  <c r="AE92" i="1" s="1"/>
  <c r="AD93" i="1"/>
  <c r="AE93" i="1" s="1"/>
  <c r="AD94" i="1"/>
  <c r="AE94" i="1" s="1"/>
  <c r="AD95" i="1"/>
  <c r="AE95" i="1" s="1"/>
  <c r="AD96" i="1"/>
  <c r="AE96" i="1" s="1"/>
  <c r="AD85" i="1"/>
  <c r="AE85" i="1" s="1"/>
  <c r="AB86" i="1"/>
  <c r="AB87" i="1"/>
  <c r="AB88" i="1"/>
  <c r="AB89" i="1"/>
  <c r="AB90" i="1"/>
  <c r="AB91" i="1"/>
  <c r="AB92" i="1"/>
  <c r="AB93" i="1"/>
  <c r="AB94" i="1"/>
  <c r="AC94" i="1" s="1"/>
  <c r="AB95" i="1"/>
  <c r="AB96" i="1"/>
  <c r="AB85" i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66" i="1"/>
  <c r="AG66" i="1" s="1"/>
  <c r="AD67" i="1"/>
  <c r="AE67" i="1" s="1"/>
  <c r="AD68" i="1"/>
  <c r="AE68" i="1" s="1"/>
  <c r="AD69" i="1"/>
  <c r="AE69" i="1" s="1"/>
  <c r="AD70" i="1"/>
  <c r="AE70" i="1" s="1"/>
  <c r="AD71" i="1"/>
  <c r="AE71" i="1" s="1"/>
  <c r="AD72" i="1"/>
  <c r="AE72" i="1" s="1"/>
  <c r="AD73" i="1"/>
  <c r="AE73" i="1" s="1"/>
  <c r="AD74" i="1"/>
  <c r="AE74" i="1" s="1"/>
  <c r="AD75" i="1"/>
  <c r="AE75" i="1" s="1"/>
  <c r="AD76" i="1"/>
  <c r="AE76" i="1" s="1"/>
  <c r="AD77" i="1"/>
  <c r="AE77" i="1" s="1"/>
  <c r="AD66" i="1"/>
  <c r="AB67" i="1"/>
  <c r="AC67" i="1" s="1"/>
  <c r="AB68" i="1"/>
  <c r="AB69" i="1"/>
  <c r="AC69" i="1" s="1"/>
  <c r="AB70" i="1"/>
  <c r="AC70" i="1" s="1"/>
  <c r="AB71" i="1"/>
  <c r="AH71" i="1" s="1"/>
  <c r="AB72" i="1"/>
  <c r="AB73" i="1"/>
  <c r="AC73" i="1" s="1"/>
  <c r="AB74" i="1"/>
  <c r="AC74" i="1" s="1"/>
  <c r="AB75" i="1"/>
  <c r="AC75" i="1" s="1"/>
  <c r="AB76" i="1"/>
  <c r="AB77" i="1"/>
  <c r="AC77" i="1" s="1"/>
  <c r="AB66" i="1"/>
  <c r="AC66" i="1" s="1"/>
  <c r="AF49" i="1"/>
  <c r="AG49" i="1" s="1"/>
  <c r="AF50" i="1"/>
  <c r="AG50" i="1" s="1"/>
  <c r="AF51" i="1"/>
  <c r="AG51" i="1" s="1"/>
  <c r="AF52" i="1"/>
  <c r="AG52" i="1" s="1"/>
  <c r="AF53" i="1"/>
  <c r="AG53" i="1" s="1"/>
  <c r="AF54" i="1"/>
  <c r="AG54" i="1" s="1"/>
  <c r="AF55" i="1"/>
  <c r="AG55" i="1" s="1"/>
  <c r="AF56" i="1"/>
  <c r="AG56" i="1" s="1"/>
  <c r="AF57" i="1"/>
  <c r="AG57" i="1" s="1"/>
  <c r="AF58" i="1"/>
  <c r="AG58" i="1" s="1"/>
  <c r="AF59" i="1"/>
  <c r="AG59" i="1" s="1"/>
  <c r="AF48" i="1"/>
  <c r="AD49" i="1"/>
  <c r="AE49" i="1" s="1"/>
  <c r="AD50" i="1"/>
  <c r="AE50" i="1" s="1"/>
  <c r="AD51" i="1"/>
  <c r="AE51" i="1" s="1"/>
  <c r="AD52" i="1"/>
  <c r="AE52" i="1" s="1"/>
  <c r="AD53" i="1"/>
  <c r="AE53" i="1" s="1"/>
  <c r="AD54" i="1"/>
  <c r="AE54" i="1" s="1"/>
  <c r="AD55" i="1"/>
  <c r="AE55" i="1" s="1"/>
  <c r="AD56" i="1"/>
  <c r="AE56" i="1" s="1"/>
  <c r="AD57" i="1"/>
  <c r="AE57" i="1" s="1"/>
  <c r="AD58" i="1"/>
  <c r="AE58" i="1" s="1"/>
  <c r="AD59" i="1"/>
  <c r="AE59" i="1" s="1"/>
  <c r="AD48" i="1"/>
  <c r="AB49" i="1"/>
  <c r="AH49" i="1" s="1"/>
  <c r="AB50" i="1"/>
  <c r="AB51" i="1"/>
  <c r="AH51" i="1" s="1"/>
  <c r="AB52" i="1"/>
  <c r="AB53" i="1"/>
  <c r="AH53" i="1" s="1"/>
  <c r="AB54" i="1"/>
  <c r="AB55" i="1"/>
  <c r="AH55" i="1" s="1"/>
  <c r="AB56" i="1"/>
  <c r="AB57" i="1"/>
  <c r="AH57" i="1" s="1"/>
  <c r="AB58" i="1"/>
  <c r="AB59" i="1"/>
  <c r="AH59" i="1" s="1"/>
  <c r="AB48" i="1"/>
  <c r="AF31" i="1"/>
  <c r="AG31" i="1" s="1"/>
  <c r="AF32" i="1"/>
  <c r="AG32" i="1" s="1"/>
  <c r="AF33" i="1"/>
  <c r="AG33" i="1" s="1"/>
  <c r="AF34" i="1"/>
  <c r="AG34" i="1" s="1"/>
  <c r="AF35" i="1"/>
  <c r="AG35" i="1" s="1"/>
  <c r="AF36" i="1"/>
  <c r="AG36" i="1" s="1"/>
  <c r="AF37" i="1"/>
  <c r="AG37" i="1" s="1"/>
  <c r="AF38" i="1"/>
  <c r="AG38" i="1" s="1"/>
  <c r="AF39" i="1"/>
  <c r="AG39" i="1" s="1"/>
  <c r="AF40" i="1"/>
  <c r="AG40" i="1" s="1"/>
  <c r="AF41" i="1"/>
  <c r="AG41" i="1" s="1"/>
  <c r="AF30" i="1"/>
  <c r="AG30" i="1" s="1"/>
  <c r="AD31" i="1"/>
  <c r="AE31" i="1" s="1"/>
  <c r="AD32" i="1"/>
  <c r="AE32" i="1" s="1"/>
  <c r="AD33" i="1"/>
  <c r="AE33" i="1" s="1"/>
  <c r="AD34" i="1"/>
  <c r="AD35" i="1"/>
  <c r="AE35" i="1" s="1"/>
  <c r="AD36" i="1"/>
  <c r="AE36" i="1" s="1"/>
  <c r="AD37" i="1"/>
  <c r="AE37" i="1" s="1"/>
  <c r="AD38" i="1"/>
  <c r="AD39" i="1"/>
  <c r="AE39" i="1" s="1"/>
  <c r="AD40" i="1"/>
  <c r="AE40" i="1" s="1"/>
  <c r="AD41" i="1"/>
  <c r="AE41" i="1" s="1"/>
  <c r="AD30" i="1"/>
  <c r="AB31" i="1"/>
  <c r="AC31" i="1" s="1"/>
  <c r="AB32" i="1"/>
  <c r="AB33" i="1"/>
  <c r="AC33" i="1" s="1"/>
  <c r="AB34" i="1"/>
  <c r="AC34" i="1" s="1"/>
  <c r="AB35" i="1"/>
  <c r="AC35" i="1" s="1"/>
  <c r="AB36" i="1"/>
  <c r="AB37" i="1"/>
  <c r="AC37" i="1" s="1"/>
  <c r="AB38" i="1"/>
  <c r="AC38" i="1" s="1"/>
  <c r="AB39" i="1"/>
  <c r="AC39" i="1" s="1"/>
  <c r="AB40" i="1"/>
  <c r="AB41" i="1"/>
  <c r="AC41" i="1" s="1"/>
  <c r="AB30" i="1"/>
  <c r="AC30" i="1" s="1"/>
  <c r="AF13" i="1"/>
  <c r="AG13" i="1" s="1"/>
  <c r="AF14" i="1"/>
  <c r="AG14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12" i="1"/>
  <c r="AG12" i="1" s="1"/>
  <c r="AD13" i="1"/>
  <c r="AE13" i="1" s="1"/>
  <c r="AD14" i="1"/>
  <c r="AD15" i="1"/>
  <c r="AD124" i="1" s="1"/>
  <c r="AE124" i="1" s="1"/>
  <c r="AD16" i="1"/>
  <c r="AE16" i="1" s="1"/>
  <c r="AD17" i="1"/>
  <c r="AE17" i="1" s="1"/>
  <c r="AD18" i="1"/>
  <c r="AD19" i="1"/>
  <c r="AD128" i="1" s="1"/>
  <c r="AE128" i="1" s="1"/>
  <c r="AD20" i="1"/>
  <c r="AE20" i="1" s="1"/>
  <c r="AD21" i="1"/>
  <c r="AE21" i="1" s="1"/>
  <c r="AD22" i="1"/>
  <c r="AD23" i="1"/>
  <c r="AE23" i="1" s="1"/>
  <c r="AD12" i="1"/>
  <c r="AE12" i="1" s="1"/>
  <c r="AB13" i="1"/>
  <c r="AB122" i="1" s="1"/>
  <c r="AB14" i="1"/>
  <c r="AC14" i="1" s="1"/>
  <c r="AB15" i="1"/>
  <c r="AC15" i="1" s="1"/>
  <c r="AB16" i="1"/>
  <c r="AB17" i="1"/>
  <c r="AB126" i="1" s="1"/>
  <c r="AB18" i="1"/>
  <c r="AC18" i="1" s="1"/>
  <c r="AB19" i="1"/>
  <c r="AC19" i="1" s="1"/>
  <c r="AB20" i="1"/>
  <c r="AB21" i="1"/>
  <c r="AB130" i="1" s="1"/>
  <c r="AB22" i="1"/>
  <c r="AC22" i="1" s="1"/>
  <c r="AB23" i="1"/>
  <c r="AC23" i="1" s="1"/>
  <c r="AB12" i="1"/>
  <c r="AB121" i="1" s="1"/>
  <c r="AC130" i="1" l="1"/>
  <c r="AH130" i="1"/>
  <c r="AI130" i="1" s="1"/>
  <c r="AH126" i="1"/>
  <c r="AI126" i="1" s="1"/>
  <c r="AC126" i="1"/>
  <c r="AC122" i="1"/>
  <c r="AC121" i="1"/>
  <c r="AB132" i="1"/>
  <c r="AB128" i="1"/>
  <c r="AB124" i="1"/>
  <c r="AC129" i="1"/>
  <c r="AC125" i="1"/>
  <c r="AD121" i="1"/>
  <c r="AE121" i="1" s="1"/>
  <c r="AF132" i="1"/>
  <c r="AG132" i="1" s="1"/>
  <c r="AF128" i="1"/>
  <c r="AG128" i="1" s="1"/>
  <c r="AF124" i="1"/>
  <c r="AG124" i="1" s="1"/>
  <c r="AB131" i="1"/>
  <c r="AB127" i="1"/>
  <c r="AB123" i="1"/>
  <c r="AD129" i="1"/>
  <c r="AE129" i="1" s="1"/>
  <c r="AD125" i="1"/>
  <c r="AE125" i="1" s="1"/>
  <c r="AF131" i="1"/>
  <c r="AG131" i="1" s="1"/>
  <c r="AF127" i="1"/>
  <c r="AG127" i="1" s="1"/>
  <c r="AF123" i="1"/>
  <c r="AG123" i="1" s="1"/>
  <c r="AD132" i="1"/>
  <c r="AE132" i="1" s="1"/>
  <c r="AF121" i="1"/>
  <c r="AG121" i="1" s="1"/>
  <c r="AF130" i="1"/>
  <c r="AG130" i="1" s="1"/>
  <c r="AF126" i="1"/>
  <c r="AG126" i="1" s="1"/>
  <c r="AF122" i="1"/>
  <c r="AG122" i="1" s="1"/>
  <c r="AH112" i="1"/>
  <c r="AC111" i="1"/>
  <c r="AH104" i="1"/>
  <c r="AH94" i="1"/>
  <c r="AI94" i="1" s="1"/>
  <c r="AH90" i="1"/>
  <c r="AI90" i="1" s="1"/>
  <c r="AH86" i="1"/>
  <c r="AI86" i="1" s="1"/>
  <c r="AC107" i="1"/>
  <c r="AH110" i="1"/>
  <c r="AH113" i="1"/>
  <c r="AH109" i="1"/>
  <c r="AH105" i="1"/>
  <c r="AD115" i="1"/>
  <c r="AE115" i="1" s="1"/>
  <c r="AH108" i="1"/>
  <c r="AH96" i="1"/>
  <c r="AI96" i="1" s="1"/>
  <c r="AH92" i="1"/>
  <c r="AI92" i="1" s="1"/>
  <c r="AH88" i="1"/>
  <c r="AI88" i="1" s="1"/>
  <c r="AH114" i="1"/>
  <c r="AH106" i="1"/>
  <c r="AI111" i="1"/>
  <c r="AI107" i="1"/>
  <c r="AI105" i="1"/>
  <c r="AH103" i="1"/>
  <c r="AH95" i="1"/>
  <c r="AI95" i="1" s="1"/>
  <c r="AH91" i="1"/>
  <c r="AI91" i="1" s="1"/>
  <c r="AH87" i="1"/>
  <c r="AI87" i="1" s="1"/>
  <c r="AC90" i="1"/>
  <c r="AE103" i="1"/>
  <c r="AI104" i="1"/>
  <c r="AC86" i="1"/>
  <c r="AF97" i="1"/>
  <c r="AG97" i="1" s="1"/>
  <c r="AG85" i="1"/>
  <c r="AB115" i="1"/>
  <c r="AC113" i="1"/>
  <c r="AC109" i="1"/>
  <c r="AC105" i="1"/>
  <c r="AF115" i="1"/>
  <c r="AG115" i="1" s="1"/>
  <c r="AB97" i="1"/>
  <c r="AC97" i="1" s="1"/>
  <c r="AH93" i="1"/>
  <c r="AI93" i="1" s="1"/>
  <c r="AH89" i="1"/>
  <c r="AI89" i="1" s="1"/>
  <c r="AC85" i="1"/>
  <c r="AC93" i="1"/>
  <c r="AC89" i="1"/>
  <c r="AD97" i="1"/>
  <c r="AE97" i="1" s="1"/>
  <c r="AH85" i="1"/>
  <c r="AC96" i="1"/>
  <c r="AC92" i="1"/>
  <c r="AC88" i="1"/>
  <c r="AC95" i="1"/>
  <c r="AC91" i="1"/>
  <c r="AC87" i="1"/>
  <c r="AH66" i="1"/>
  <c r="AI66" i="1" s="1"/>
  <c r="AH75" i="1"/>
  <c r="AI75" i="1" s="1"/>
  <c r="AH67" i="1"/>
  <c r="AI67" i="1" s="1"/>
  <c r="AH76" i="1"/>
  <c r="AI76" i="1" s="1"/>
  <c r="AH72" i="1"/>
  <c r="AI72" i="1" s="1"/>
  <c r="AH68" i="1"/>
  <c r="AI68" i="1" s="1"/>
  <c r="AC71" i="1"/>
  <c r="AH73" i="1"/>
  <c r="AI73" i="1" s="1"/>
  <c r="AH74" i="1"/>
  <c r="AH70" i="1"/>
  <c r="AI70" i="1" s="1"/>
  <c r="AH77" i="1"/>
  <c r="AI77" i="1" s="1"/>
  <c r="AH69" i="1"/>
  <c r="AI69" i="1" s="1"/>
  <c r="AI74" i="1"/>
  <c r="AD78" i="1"/>
  <c r="AE78" i="1" s="1"/>
  <c r="AD60" i="1"/>
  <c r="AE60" i="1" s="1"/>
  <c r="AE66" i="1"/>
  <c r="AI71" i="1"/>
  <c r="AB78" i="1"/>
  <c r="AC76" i="1"/>
  <c r="AC72" i="1"/>
  <c r="AC68" i="1"/>
  <c r="AF78" i="1"/>
  <c r="AG78" i="1" s="1"/>
  <c r="AH58" i="1"/>
  <c r="AH54" i="1"/>
  <c r="AH50" i="1"/>
  <c r="AC58" i="1"/>
  <c r="AH19" i="1"/>
  <c r="AI19" i="1" s="1"/>
  <c r="AH15" i="1"/>
  <c r="AI15" i="1" s="1"/>
  <c r="AC54" i="1"/>
  <c r="AH21" i="1"/>
  <c r="AI21" i="1" s="1"/>
  <c r="AH17" i="1"/>
  <c r="AI17" i="1" s="1"/>
  <c r="AH13" i="1"/>
  <c r="AI13" i="1" s="1"/>
  <c r="AC50" i="1"/>
  <c r="AE48" i="1"/>
  <c r="AB60" i="1"/>
  <c r="AC60" i="1" s="1"/>
  <c r="AH56" i="1"/>
  <c r="AI56" i="1" s="1"/>
  <c r="AH52" i="1"/>
  <c r="AC48" i="1"/>
  <c r="AC53" i="1"/>
  <c r="AE19" i="1"/>
  <c r="AF60" i="1"/>
  <c r="AG60" i="1" s="1"/>
  <c r="AG48" i="1"/>
  <c r="AC57" i="1"/>
  <c r="AC49" i="1"/>
  <c r="AI57" i="1"/>
  <c r="AI53" i="1"/>
  <c r="AI49" i="1"/>
  <c r="AI59" i="1"/>
  <c r="AI55" i="1"/>
  <c r="AI51" i="1"/>
  <c r="AH39" i="1"/>
  <c r="AI39" i="1" s="1"/>
  <c r="AC21" i="1"/>
  <c r="AC13" i="1"/>
  <c r="AH23" i="1"/>
  <c r="AI23" i="1" s="1"/>
  <c r="AH41" i="1"/>
  <c r="AI41" i="1" s="1"/>
  <c r="AH37" i="1"/>
  <c r="AI37" i="1" s="1"/>
  <c r="AH33" i="1"/>
  <c r="AI33" i="1" s="1"/>
  <c r="AH35" i="1"/>
  <c r="AI35" i="1" s="1"/>
  <c r="AC56" i="1"/>
  <c r="AC52" i="1"/>
  <c r="AH48" i="1"/>
  <c r="AE15" i="1"/>
  <c r="AH31" i="1"/>
  <c r="AI31" i="1" s="1"/>
  <c r="AC59" i="1"/>
  <c r="AC55" i="1"/>
  <c r="AC51" i="1"/>
  <c r="AC17" i="1"/>
  <c r="AH16" i="1"/>
  <c r="AI16" i="1" s="1"/>
  <c r="AC16" i="1"/>
  <c r="AH22" i="1"/>
  <c r="AI22" i="1" s="1"/>
  <c r="AE22" i="1"/>
  <c r="AC12" i="1"/>
  <c r="AH12" i="1"/>
  <c r="AI12" i="1" s="1"/>
  <c r="AH20" i="1"/>
  <c r="AI20" i="1" s="1"/>
  <c r="AC20" i="1"/>
  <c r="AB24" i="1"/>
  <c r="AH18" i="1"/>
  <c r="AI18" i="1" s="1"/>
  <c r="AE18" i="1"/>
  <c r="AH14" i="1"/>
  <c r="AI14" i="1" s="1"/>
  <c r="AE14" i="1"/>
  <c r="AF24" i="1"/>
  <c r="AH40" i="1"/>
  <c r="AI40" i="1" s="1"/>
  <c r="AC40" i="1"/>
  <c r="AH36" i="1"/>
  <c r="AI36" i="1" s="1"/>
  <c r="AC36" i="1"/>
  <c r="AH32" i="1"/>
  <c r="AI32" i="1" s="1"/>
  <c r="AC32" i="1"/>
  <c r="AE30" i="1"/>
  <c r="AH30" i="1"/>
  <c r="AI30" i="1" s="1"/>
  <c r="AH38" i="1"/>
  <c r="AI38" i="1" s="1"/>
  <c r="AE38" i="1"/>
  <c r="AH34" i="1"/>
  <c r="AI34" i="1" s="1"/>
  <c r="AE34" i="1"/>
  <c r="AD42" i="1"/>
  <c r="AE42" i="1" s="1"/>
  <c r="AD24" i="1"/>
  <c r="AB42" i="1"/>
  <c r="AF42" i="1"/>
  <c r="AG42" i="1" s="1"/>
  <c r="AE24" i="1" l="1"/>
  <c r="AD133" i="1"/>
  <c r="AE133" i="1" s="1"/>
  <c r="AC131" i="1"/>
  <c r="AH131" i="1"/>
  <c r="AI131" i="1" s="1"/>
  <c r="AH128" i="1"/>
  <c r="AI128" i="1" s="1"/>
  <c r="AC128" i="1"/>
  <c r="AH121" i="1"/>
  <c r="AI121" i="1" s="1"/>
  <c r="AG24" i="1"/>
  <c r="AF133" i="1"/>
  <c r="AG133" i="1" s="1"/>
  <c r="AC123" i="1"/>
  <c r="AH123" i="1"/>
  <c r="AI123" i="1" s="1"/>
  <c r="AH129" i="1"/>
  <c r="AI129" i="1" s="1"/>
  <c r="AH132" i="1"/>
  <c r="AI132" i="1" s="1"/>
  <c r="AC132" i="1"/>
  <c r="AH122" i="1"/>
  <c r="AI122" i="1" s="1"/>
  <c r="AB133" i="1"/>
  <c r="AC127" i="1"/>
  <c r="AH127" i="1"/>
  <c r="AI127" i="1" s="1"/>
  <c r="AH124" i="1"/>
  <c r="AI124" i="1" s="1"/>
  <c r="AC124" i="1"/>
  <c r="AH125" i="1"/>
  <c r="AI125" i="1" s="1"/>
  <c r="AI112" i="1"/>
  <c r="AI109" i="1"/>
  <c r="AI114" i="1"/>
  <c r="AI108" i="1"/>
  <c r="AI113" i="1"/>
  <c r="AI110" i="1"/>
  <c r="AI106" i="1"/>
  <c r="AH115" i="1"/>
  <c r="AC115" i="1"/>
  <c r="AI103" i="1"/>
  <c r="AI85" i="1"/>
  <c r="AH97" i="1"/>
  <c r="AI97" i="1" s="1"/>
  <c r="AI50" i="1"/>
  <c r="AI54" i="1"/>
  <c r="AI58" i="1"/>
  <c r="AC78" i="1"/>
  <c r="AH78" i="1"/>
  <c r="AH60" i="1"/>
  <c r="AI60" i="1" s="1"/>
  <c r="AI52" i="1"/>
  <c r="AI48" i="1"/>
  <c r="AH42" i="1"/>
  <c r="AI42" i="1" s="1"/>
  <c r="AC42" i="1"/>
  <c r="AH24" i="1"/>
  <c r="AI24" i="1" s="1"/>
  <c r="AC24" i="1"/>
  <c r="AH133" i="1" l="1"/>
  <c r="AI133" i="1" s="1"/>
  <c r="AC133" i="1"/>
  <c r="AI115" i="1"/>
  <c r="AI78" i="1"/>
  <c r="X104" i="1" l="1"/>
  <c r="Y104" i="1" s="1"/>
  <c r="X105" i="1"/>
  <c r="Y105" i="1" s="1"/>
  <c r="X106" i="1"/>
  <c r="Y106" i="1" s="1"/>
  <c r="X107" i="1"/>
  <c r="Y107" i="1" s="1"/>
  <c r="X108" i="1"/>
  <c r="Y108" i="1" s="1"/>
  <c r="X109" i="1"/>
  <c r="Y109" i="1" s="1"/>
  <c r="X110" i="1"/>
  <c r="Y110" i="1" s="1"/>
  <c r="X111" i="1"/>
  <c r="Y111" i="1" s="1"/>
  <c r="X112" i="1"/>
  <c r="Y112" i="1" s="1"/>
  <c r="X113" i="1"/>
  <c r="Y113" i="1" s="1"/>
  <c r="X114" i="1"/>
  <c r="Y114" i="1" s="1"/>
  <c r="X115" i="1"/>
  <c r="Y115" i="1" s="1"/>
  <c r="X103" i="1"/>
  <c r="Y103" i="1" s="1"/>
  <c r="V104" i="1"/>
  <c r="W104" i="1" s="1"/>
  <c r="V105" i="1"/>
  <c r="W105" i="1" s="1"/>
  <c r="V106" i="1"/>
  <c r="W106" i="1" s="1"/>
  <c r="V107" i="1"/>
  <c r="W107" i="1" s="1"/>
  <c r="V108" i="1"/>
  <c r="W108" i="1" s="1"/>
  <c r="V109" i="1"/>
  <c r="W109" i="1" s="1"/>
  <c r="V110" i="1"/>
  <c r="W110" i="1" s="1"/>
  <c r="V111" i="1"/>
  <c r="W111" i="1" s="1"/>
  <c r="V112" i="1"/>
  <c r="W112" i="1" s="1"/>
  <c r="V113" i="1"/>
  <c r="W113" i="1" s="1"/>
  <c r="V114" i="1"/>
  <c r="W114" i="1" s="1"/>
  <c r="V103" i="1"/>
  <c r="W103" i="1" s="1"/>
  <c r="T104" i="1"/>
  <c r="T105" i="1"/>
  <c r="U105" i="1" s="1"/>
  <c r="T106" i="1"/>
  <c r="U106" i="1" s="1"/>
  <c r="T107" i="1"/>
  <c r="U107" i="1" s="1"/>
  <c r="T108" i="1"/>
  <c r="T109" i="1"/>
  <c r="T110" i="1"/>
  <c r="T111" i="1"/>
  <c r="U111" i="1" s="1"/>
  <c r="T112" i="1"/>
  <c r="T113" i="1"/>
  <c r="U113" i="1" s="1"/>
  <c r="T114" i="1"/>
  <c r="U114" i="1" s="1"/>
  <c r="T115" i="1"/>
  <c r="U115" i="1" s="1"/>
  <c r="T103" i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03" i="1"/>
  <c r="Q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03" i="1"/>
  <c r="O103" i="1" s="1"/>
  <c r="L104" i="1"/>
  <c r="M104" i="1" s="1"/>
  <c r="L105" i="1"/>
  <c r="L106" i="1"/>
  <c r="L107" i="1"/>
  <c r="M107" i="1" s="1"/>
  <c r="L108" i="1"/>
  <c r="M108" i="1" s="1"/>
  <c r="L109" i="1"/>
  <c r="L110" i="1"/>
  <c r="L111" i="1"/>
  <c r="M111" i="1" s="1"/>
  <c r="L112" i="1"/>
  <c r="M112" i="1" s="1"/>
  <c r="L113" i="1"/>
  <c r="L114" i="1"/>
  <c r="L115" i="1"/>
  <c r="M115" i="1" s="1"/>
  <c r="L103" i="1"/>
  <c r="M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03" i="1"/>
  <c r="I103" i="1" s="1"/>
  <c r="F104" i="1"/>
  <c r="G104" i="1" s="1"/>
  <c r="F105" i="1"/>
  <c r="G105" i="1" s="1"/>
  <c r="F106" i="1"/>
  <c r="G106" i="1" s="1"/>
  <c r="F107" i="1"/>
  <c r="G107" i="1" s="1"/>
  <c r="F108" i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03" i="1"/>
  <c r="D104" i="1"/>
  <c r="E104" i="1" s="1"/>
  <c r="D105" i="1"/>
  <c r="D106" i="1"/>
  <c r="D107" i="1"/>
  <c r="E107" i="1" s="1"/>
  <c r="D108" i="1"/>
  <c r="E108" i="1" s="1"/>
  <c r="D109" i="1"/>
  <c r="D110" i="1"/>
  <c r="E110" i="1" s="1"/>
  <c r="D111" i="1"/>
  <c r="E111" i="1" s="1"/>
  <c r="D112" i="1"/>
  <c r="E112" i="1" s="1"/>
  <c r="D113" i="1"/>
  <c r="D114" i="1"/>
  <c r="D115" i="1"/>
  <c r="E115" i="1" s="1"/>
  <c r="D103" i="1"/>
  <c r="E103" i="1" s="1"/>
  <c r="X86" i="1"/>
  <c r="Y86" i="1" s="1"/>
  <c r="X87" i="1"/>
  <c r="Y87" i="1" s="1"/>
  <c r="X88" i="1"/>
  <c r="Y88" i="1" s="1"/>
  <c r="X89" i="1"/>
  <c r="Y89" i="1" s="1"/>
  <c r="X90" i="1"/>
  <c r="Y90" i="1" s="1"/>
  <c r="X91" i="1"/>
  <c r="Y91" i="1" s="1"/>
  <c r="X92" i="1"/>
  <c r="Y92" i="1" s="1"/>
  <c r="X93" i="1"/>
  <c r="Y93" i="1" s="1"/>
  <c r="X94" i="1"/>
  <c r="Y94" i="1" s="1"/>
  <c r="X95" i="1"/>
  <c r="Y95" i="1" s="1"/>
  <c r="X96" i="1"/>
  <c r="Y96" i="1" s="1"/>
  <c r="X97" i="1"/>
  <c r="Y97" i="1" s="1"/>
  <c r="X85" i="1"/>
  <c r="Y85" i="1" s="1"/>
  <c r="V86" i="1"/>
  <c r="W86" i="1" s="1"/>
  <c r="V87" i="1"/>
  <c r="W87" i="1" s="1"/>
  <c r="V88" i="1"/>
  <c r="W88" i="1" s="1"/>
  <c r="V89" i="1"/>
  <c r="V90" i="1"/>
  <c r="W90" i="1" s="1"/>
  <c r="V91" i="1"/>
  <c r="W91" i="1" s="1"/>
  <c r="V92" i="1"/>
  <c r="W92" i="1" s="1"/>
  <c r="V93" i="1"/>
  <c r="V94" i="1"/>
  <c r="W94" i="1" s="1"/>
  <c r="V95" i="1"/>
  <c r="W95" i="1" s="1"/>
  <c r="V96" i="1"/>
  <c r="W96" i="1" s="1"/>
  <c r="V97" i="1"/>
  <c r="V85" i="1"/>
  <c r="W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T96" i="1"/>
  <c r="U96" i="1" s="1"/>
  <c r="T97" i="1"/>
  <c r="U97" i="1" s="1"/>
  <c r="T85" i="1"/>
  <c r="U85" i="1" s="1"/>
  <c r="P86" i="1"/>
  <c r="Q86" i="1" s="1"/>
  <c r="P87" i="1"/>
  <c r="Q87" i="1" s="1"/>
  <c r="P88" i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85" i="1"/>
  <c r="Q85" i="1" s="1"/>
  <c r="N86" i="1"/>
  <c r="O86" i="1" s="1"/>
  <c r="N87" i="1"/>
  <c r="O87" i="1" s="1"/>
  <c r="N88" i="1"/>
  <c r="O88" i="1" s="1"/>
  <c r="N89" i="1"/>
  <c r="N90" i="1"/>
  <c r="O90" i="1" s="1"/>
  <c r="N91" i="1"/>
  <c r="O91" i="1" s="1"/>
  <c r="N92" i="1"/>
  <c r="O92" i="1" s="1"/>
  <c r="N93" i="1"/>
  <c r="N94" i="1"/>
  <c r="O94" i="1" s="1"/>
  <c r="N95" i="1"/>
  <c r="O95" i="1" s="1"/>
  <c r="N96" i="1"/>
  <c r="O96" i="1" s="1"/>
  <c r="N97" i="1"/>
  <c r="N85" i="1"/>
  <c r="O85" i="1" s="1"/>
  <c r="L86" i="1"/>
  <c r="M86" i="1" s="1"/>
  <c r="L87" i="1"/>
  <c r="R87" i="1" s="1"/>
  <c r="S87" i="1" s="1"/>
  <c r="L88" i="1"/>
  <c r="M88" i="1" s="1"/>
  <c r="L89" i="1"/>
  <c r="M89" i="1" s="1"/>
  <c r="L90" i="1"/>
  <c r="M90" i="1" s="1"/>
  <c r="L91" i="1"/>
  <c r="R91" i="1" s="1"/>
  <c r="S91" i="1" s="1"/>
  <c r="L92" i="1"/>
  <c r="M92" i="1" s="1"/>
  <c r="L93" i="1"/>
  <c r="M93" i="1" s="1"/>
  <c r="L94" i="1"/>
  <c r="M94" i="1" s="1"/>
  <c r="L95" i="1"/>
  <c r="R95" i="1" s="1"/>
  <c r="S95" i="1" s="1"/>
  <c r="L96" i="1"/>
  <c r="M96" i="1" s="1"/>
  <c r="L97" i="1"/>
  <c r="M97" i="1" s="1"/>
  <c r="L85" i="1"/>
  <c r="M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85" i="1"/>
  <c r="I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85" i="1"/>
  <c r="D86" i="1"/>
  <c r="E86" i="1" s="1"/>
  <c r="D87" i="1"/>
  <c r="D88" i="1"/>
  <c r="E88" i="1" s="1"/>
  <c r="D89" i="1"/>
  <c r="D90" i="1"/>
  <c r="D91" i="1"/>
  <c r="D92" i="1"/>
  <c r="E92" i="1" s="1"/>
  <c r="D93" i="1"/>
  <c r="E93" i="1" s="1"/>
  <c r="D94" i="1"/>
  <c r="E94" i="1" s="1"/>
  <c r="D95" i="1"/>
  <c r="D96" i="1"/>
  <c r="D97" i="1"/>
  <c r="D85" i="1"/>
  <c r="E85" i="1" s="1"/>
  <c r="X67" i="1"/>
  <c r="Y67" i="1" s="1"/>
  <c r="X68" i="1"/>
  <c r="Y68" i="1" s="1"/>
  <c r="X69" i="1"/>
  <c r="Y69" i="1" s="1"/>
  <c r="X70" i="1"/>
  <c r="Y70" i="1" s="1"/>
  <c r="X71" i="1"/>
  <c r="Y71" i="1" s="1"/>
  <c r="X72" i="1"/>
  <c r="Y72" i="1" s="1"/>
  <c r="X73" i="1"/>
  <c r="Y73" i="1" s="1"/>
  <c r="X74" i="1"/>
  <c r="Y74" i="1" s="1"/>
  <c r="X75" i="1"/>
  <c r="Y75" i="1" s="1"/>
  <c r="X76" i="1"/>
  <c r="Y76" i="1" s="1"/>
  <c r="X77" i="1"/>
  <c r="Y77" i="1" s="1"/>
  <c r="X78" i="1"/>
  <c r="Y78" i="1" s="1"/>
  <c r="X66" i="1"/>
  <c r="Y66" i="1" s="1"/>
  <c r="V67" i="1"/>
  <c r="W67" i="1" s="1"/>
  <c r="V68" i="1"/>
  <c r="W68" i="1" s="1"/>
  <c r="V69" i="1"/>
  <c r="W69" i="1" s="1"/>
  <c r="V70" i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V66" i="1"/>
  <c r="W66" i="1" s="1"/>
  <c r="T67" i="1"/>
  <c r="T68" i="1"/>
  <c r="U68" i="1" s="1"/>
  <c r="T69" i="1"/>
  <c r="U69" i="1" s="1"/>
  <c r="T70" i="1"/>
  <c r="U70" i="1" s="1"/>
  <c r="T71" i="1"/>
  <c r="T72" i="1"/>
  <c r="U72" i="1" s="1"/>
  <c r="T73" i="1"/>
  <c r="U73" i="1" s="1"/>
  <c r="T74" i="1"/>
  <c r="U74" i="1" s="1"/>
  <c r="T75" i="1"/>
  <c r="T76" i="1"/>
  <c r="U76" i="1" s="1"/>
  <c r="T77" i="1"/>
  <c r="U77" i="1" s="1"/>
  <c r="T78" i="1"/>
  <c r="U78" i="1" s="1"/>
  <c r="T66" i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66" i="1"/>
  <c r="Q66" i="1" s="1"/>
  <c r="N67" i="1"/>
  <c r="O67" i="1" s="1"/>
  <c r="N68" i="1"/>
  <c r="O68" i="1" s="1"/>
  <c r="N69" i="1"/>
  <c r="O69" i="1" s="1"/>
  <c r="N70" i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N66" i="1"/>
  <c r="O66" i="1" s="1"/>
  <c r="L67" i="1"/>
  <c r="L68" i="1"/>
  <c r="L69" i="1"/>
  <c r="M69" i="1" s="1"/>
  <c r="L70" i="1"/>
  <c r="M70" i="1" s="1"/>
  <c r="L71" i="1"/>
  <c r="L72" i="1"/>
  <c r="L73" i="1"/>
  <c r="M73" i="1" s="1"/>
  <c r="L74" i="1"/>
  <c r="M74" i="1" s="1"/>
  <c r="L75" i="1"/>
  <c r="L76" i="1"/>
  <c r="L77" i="1"/>
  <c r="M77" i="1" s="1"/>
  <c r="L78" i="1"/>
  <c r="M78" i="1" s="1"/>
  <c r="L66" i="1"/>
  <c r="H67" i="1"/>
  <c r="H68" i="1"/>
  <c r="J68" i="1" s="1"/>
  <c r="H69" i="1"/>
  <c r="I69" i="1" s="1"/>
  <c r="H70" i="1"/>
  <c r="I70" i="1" s="1"/>
  <c r="H71" i="1"/>
  <c r="H72" i="1"/>
  <c r="J72" i="1" s="1"/>
  <c r="H73" i="1"/>
  <c r="I73" i="1" s="1"/>
  <c r="H74" i="1"/>
  <c r="I74" i="1" s="1"/>
  <c r="H75" i="1"/>
  <c r="J75" i="1" s="1"/>
  <c r="H76" i="1"/>
  <c r="J76" i="1" s="1"/>
  <c r="H77" i="1"/>
  <c r="I77" i="1" s="1"/>
  <c r="H78" i="1"/>
  <c r="I78" i="1" s="1"/>
  <c r="H66" i="1"/>
  <c r="G68" i="1"/>
  <c r="G69" i="1"/>
  <c r="G72" i="1"/>
  <c r="G73" i="1"/>
  <c r="G74" i="1"/>
  <c r="G75" i="1"/>
  <c r="G76" i="1"/>
  <c r="G77" i="1"/>
  <c r="F71" i="1"/>
  <c r="G71" i="1" s="1"/>
  <c r="F70" i="1"/>
  <c r="G70" i="1" s="1"/>
  <c r="F67" i="1"/>
  <c r="G67" i="1" s="1"/>
  <c r="F66" i="1"/>
  <c r="G66" i="1" s="1"/>
  <c r="E67" i="1"/>
  <c r="E68" i="1"/>
  <c r="E69" i="1"/>
  <c r="E70" i="1"/>
  <c r="E71" i="1"/>
  <c r="E72" i="1"/>
  <c r="E73" i="1"/>
  <c r="E75" i="1"/>
  <c r="E76" i="1"/>
  <c r="E77" i="1"/>
  <c r="E66" i="1"/>
  <c r="D74" i="1"/>
  <c r="D78" i="1" s="1"/>
  <c r="E78" i="1" s="1"/>
  <c r="R88" i="1" l="1"/>
  <c r="S88" i="1" s="1"/>
  <c r="J96" i="1"/>
  <c r="K76" i="1"/>
  <c r="K72" i="1"/>
  <c r="K68" i="1"/>
  <c r="R105" i="1"/>
  <c r="S105" i="1" s="1"/>
  <c r="K75" i="1"/>
  <c r="J97" i="1"/>
  <c r="K97" i="1" s="1"/>
  <c r="J89" i="1"/>
  <c r="J85" i="1"/>
  <c r="Z97" i="1"/>
  <c r="AA97" i="1" s="1"/>
  <c r="Z93" i="1"/>
  <c r="AA93" i="1" s="1"/>
  <c r="Z89" i="1"/>
  <c r="AA89" i="1" s="1"/>
  <c r="J95" i="1"/>
  <c r="J91" i="1"/>
  <c r="J87" i="1"/>
  <c r="R97" i="1"/>
  <c r="S97" i="1" s="1"/>
  <c r="R93" i="1"/>
  <c r="S93" i="1" s="1"/>
  <c r="R89" i="1"/>
  <c r="S89" i="1" s="1"/>
  <c r="W97" i="1"/>
  <c r="J104" i="1"/>
  <c r="Z109" i="1"/>
  <c r="AA109" i="1" s="1"/>
  <c r="J112" i="1"/>
  <c r="J66" i="1"/>
  <c r="J71" i="1"/>
  <c r="J90" i="1"/>
  <c r="J103" i="1"/>
  <c r="J108" i="1"/>
  <c r="G108" i="1"/>
  <c r="Z112" i="1"/>
  <c r="AA112" i="1" s="1"/>
  <c r="Z108" i="1"/>
  <c r="AA108" i="1" s="1"/>
  <c r="Z104" i="1"/>
  <c r="AA104" i="1" s="1"/>
  <c r="I72" i="1"/>
  <c r="R76" i="1"/>
  <c r="S76" i="1" s="1"/>
  <c r="R72" i="1"/>
  <c r="S72" i="1" s="1"/>
  <c r="R68" i="1"/>
  <c r="S68" i="1" s="1"/>
  <c r="R85" i="1"/>
  <c r="S85" i="1" s="1"/>
  <c r="G103" i="1"/>
  <c r="E89" i="1"/>
  <c r="J94" i="1"/>
  <c r="Z92" i="1"/>
  <c r="AA92" i="1" s="1"/>
  <c r="E96" i="1"/>
  <c r="G85" i="1"/>
  <c r="J93" i="1"/>
  <c r="J88" i="1"/>
  <c r="O97" i="1"/>
  <c r="R92" i="1"/>
  <c r="S92" i="1" s="1"/>
  <c r="R86" i="1"/>
  <c r="S86" i="1" s="1"/>
  <c r="Z96" i="1"/>
  <c r="AA96" i="1" s="1"/>
  <c r="Z90" i="1"/>
  <c r="AA90" i="1" s="1"/>
  <c r="J111" i="1"/>
  <c r="R112" i="1"/>
  <c r="S112" i="1" s="1"/>
  <c r="Z110" i="1"/>
  <c r="AA110" i="1" s="1"/>
  <c r="U110" i="1"/>
  <c r="E95" i="1"/>
  <c r="E91" i="1"/>
  <c r="E87" i="1"/>
  <c r="J92" i="1"/>
  <c r="J86" i="1"/>
  <c r="M87" i="1"/>
  <c r="Q88" i="1"/>
  <c r="R96" i="1"/>
  <c r="S96" i="1" s="1"/>
  <c r="R90" i="1"/>
  <c r="S90" i="1" s="1"/>
  <c r="W89" i="1"/>
  <c r="Z94" i="1"/>
  <c r="AA94" i="1" s="1"/>
  <c r="J114" i="1"/>
  <c r="J110" i="1"/>
  <c r="J106" i="1"/>
  <c r="E114" i="1"/>
  <c r="E106" i="1"/>
  <c r="R114" i="1"/>
  <c r="S114" i="1" s="1"/>
  <c r="M114" i="1"/>
  <c r="R110" i="1"/>
  <c r="S110" i="1" s="1"/>
  <c r="M110" i="1"/>
  <c r="R106" i="1"/>
  <c r="S106" i="1" s="1"/>
  <c r="M106" i="1"/>
  <c r="R108" i="1"/>
  <c r="S108" i="1" s="1"/>
  <c r="Z114" i="1"/>
  <c r="AA114" i="1" s="1"/>
  <c r="J67" i="1"/>
  <c r="M95" i="1"/>
  <c r="O93" i="1"/>
  <c r="Z86" i="1"/>
  <c r="AA86" i="1" s="1"/>
  <c r="R103" i="1"/>
  <c r="S103" i="1" s="1"/>
  <c r="E90" i="1"/>
  <c r="M91" i="1"/>
  <c r="O89" i="1"/>
  <c r="R94" i="1"/>
  <c r="S94" i="1" s="1"/>
  <c r="Z95" i="1"/>
  <c r="AA95" i="1" s="1"/>
  <c r="Z91" i="1"/>
  <c r="AA91" i="1" s="1"/>
  <c r="Z87" i="1"/>
  <c r="AA87" i="1" s="1"/>
  <c r="U95" i="1"/>
  <c r="W93" i="1"/>
  <c r="Z85" i="1"/>
  <c r="AA85" i="1" s="1"/>
  <c r="Z88" i="1"/>
  <c r="AA88" i="1" s="1"/>
  <c r="J113" i="1"/>
  <c r="E113" i="1"/>
  <c r="J109" i="1"/>
  <c r="E109" i="1"/>
  <c r="J105" i="1"/>
  <c r="E105" i="1"/>
  <c r="J115" i="1"/>
  <c r="J107" i="1"/>
  <c r="R113" i="1"/>
  <c r="S113" i="1" s="1"/>
  <c r="M113" i="1"/>
  <c r="R109" i="1"/>
  <c r="S109" i="1" s="1"/>
  <c r="M109" i="1"/>
  <c r="R104" i="1"/>
  <c r="S104" i="1" s="1"/>
  <c r="V115" i="1"/>
  <c r="W115" i="1" s="1"/>
  <c r="Z106" i="1"/>
  <c r="AA106" i="1" s="1"/>
  <c r="R115" i="1"/>
  <c r="S115" i="1" s="1"/>
  <c r="R111" i="1"/>
  <c r="S111" i="1" s="1"/>
  <c r="R107" i="1"/>
  <c r="S107" i="1" s="1"/>
  <c r="Z113" i="1"/>
  <c r="AA113" i="1" s="1"/>
  <c r="Z105" i="1"/>
  <c r="AA105" i="1" s="1"/>
  <c r="M105" i="1"/>
  <c r="Z103" i="1"/>
  <c r="AA103" i="1" s="1"/>
  <c r="U109" i="1"/>
  <c r="Z111" i="1"/>
  <c r="AA111" i="1" s="1"/>
  <c r="Z107" i="1"/>
  <c r="AA107" i="1" s="1"/>
  <c r="U103" i="1"/>
  <c r="U112" i="1"/>
  <c r="U108" i="1"/>
  <c r="U104" i="1"/>
  <c r="J70" i="1"/>
  <c r="R66" i="1"/>
  <c r="S66" i="1" s="1"/>
  <c r="R75" i="1"/>
  <c r="S75" i="1" s="1"/>
  <c r="R71" i="1"/>
  <c r="S71" i="1" s="1"/>
  <c r="R67" i="1"/>
  <c r="S67" i="1" s="1"/>
  <c r="M72" i="1"/>
  <c r="R78" i="1"/>
  <c r="S78" i="1" s="1"/>
  <c r="R74" i="1"/>
  <c r="S74" i="1" s="1"/>
  <c r="R70" i="1"/>
  <c r="S70" i="1" s="1"/>
  <c r="O78" i="1"/>
  <c r="O70" i="1"/>
  <c r="Z76" i="1"/>
  <c r="AA76" i="1" s="1"/>
  <c r="Z72" i="1"/>
  <c r="AA72" i="1" s="1"/>
  <c r="Z68" i="1"/>
  <c r="AA68" i="1" s="1"/>
  <c r="I76" i="1"/>
  <c r="I68" i="1"/>
  <c r="Z66" i="1"/>
  <c r="AA66" i="1" s="1"/>
  <c r="Z75" i="1"/>
  <c r="AA75" i="1" s="1"/>
  <c r="Z71" i="1"/>
  <c r="AA71" i="1" s="1"/>
  <c r="Z67" i="1"/>
  <c r="AA67" i="1" s="1"/>
  <c r="Z78" i="1"/>
  <c r="AA78" i="1" s="1"/>
  <c r="Z74" i="1"/>
  <c r="AA74" i="1" s="1"/>
  <c r="Z70" i="1"/>
  <c r="AA70" i="1" s="1"/>
  <c r="W78" i="1"/>
  <c r="W70" i="1"/>
  <c r="M76" i="1"/>
  <c r="M68" i="1"/>
  <c r="J77" i="1"/>
  <c r="J73" i="1"/>
  <c r="J69" i="1"/>
  <c r="R77" i="1"/>
  <c r="S77" i="1" s="1"/>
  <c r="R73" i="1"/>
  <c r="S73" i="1" s="1"/>
  <c r="R69" i="1"/>
  <c r="S69" i="1" s="1"/>
  <c r="Z77" i="1"/>
  <c r="AA77" i="1" s="1"/>
  <c r="Z73" i="1"/>
  <c r="AA73" i="1" s="1"/>
  <c r="Z69" i="1"/>
  <c r="AA69" i="1" s="1"/>
  <c r="I66" i="1"/>
  <c r="I75" i="1"/>
  <c r="I71" i="1"/>
  <c r="I67" i="1"/>
  <c r="M66" i="1"/>
  <c r="M75" i="1"/>
  <c r="M71" i="1"/>
  <c r="M67" i="1"/>
  <c r="U66" i="1"/>
  <c r="U75" i="1"/>
  <c r="U71" i="1"/>
  <c r="U67" i="1"/>
  <c r="E74" i="1"/>
  <c r="J74" i="1"/>
  <c r="F78" i="1"/>
  <c r="G78" i="1" s="1"/>
  <c r="K106" i="1" l="1"/>
  <c r="AJ106" i="1"/>
  <c r="AK106" i="1" s="1"/>
  <c r="K108" i="1"/>
  <c r="AJ108" i="1"/>
  <c r="AK108" i="1" s="1"/>
  <c r="K105" i="1"/>
  <c r="AJ105" i="1"/>
  <c r="AK105" i="1" s="1"/>
  <c r="K113" i="1"/>
  <c r="AJ113" i="1"/>
  <c r="AK113" i="1" s="1"/>
  <c r="K110" i="1"/>
  <c r="AJ110" i="1"/>
  <c r="AK110" i="1" s="1"/>
  <c r="K111" i="1"/>
  <c r="AJ111" i="1"/>
  <c r="AK111" i="1" s="1"/>
  <c r="K103" i="1"/>
  <c r="AJ103" i="1"/>
  <c r="AK103" i="1" s="1"/>
  <c r="K112" i="1"/>
  <c r="AJ112" i="1"/>
  <c r="AK112" i="1" s="1"/>
  <c r="K114" i="1"/>
  <c r="AJ114" i="1"/>
  <c r="AK114" i="1" s="1"/>
  <c r="K107" i="1"/>
  <c r="AJ107" i="1"/>
  <c r="AK107" i="1" s="1"/>
  <c r="K115" i="1"/>
  <c r="AJ115" i="1"/>
  <c r="AK115" i="1" s="1"/>
  <c r="K109" i="1"/>
  <c r="AJ109" i="1"/>
  <c r="AK109" i="1" s="1"/>
  <c r="K104" i="1"/>
  <c r="AJ104" i="1"/>
  <c r="AK104" i="1" s="1"/>
  <c r="K93" i="1"/>
  <c r="AJ93" i="1"/>
  <c r="AK93" i="1" s="1"/>
  <c r="K94" i="1"/>
  <c r="AJ94" i="1"/>
  <c r="AK94" i="1" s="1"/>
  <c r="K87" i="1"/>
  <c r="AJ87" i="1"/>
  <c r="AK87" i="1" s="1"/>
  <c r="K86" i="1"/>
  <c r="AJ86" i="1"/>
  <c r="AK86" i="1" s="1"/>
  <c r="K91" i="1"/>
  <c r="AJ91" i="1"/>
  <c r="AK91" i="1" s="1"/>
  <c r="K92" i="1"/>
  <c r="AJ92" i="1"/>
  <c r="AK92" i="1" s="1"/>
  <c r="K90" i="1"/>
  <c r="AJ90" i="1"/>
  <c r="AK90" i="1" s="1"/>
  <c r="K95" i="1"/>
  <c r="AJ95" i="1"/>
  <c r="AK95" i="1" s="1"/>
  <c r="K85" i="1"/>
  <c r="AJ85" i="1"/>
  <c r="K96" i="1"/>
  <c r="AJ96" i="1"/>
  <c r="AK96" i="1" s="1"/>
  <c r="K88" i="1"/>
  <c r="AJ88" i="1"/>
  <c r="AK88" i="1" s="1"/>
  <c r="K89" i="1"/>
  <c r="AJ89" i="1"/>
  <c r="AK89" i="1" s="1"/>
  <c r="E97" i="1"/>
  <c r="AJ72" i="1"/>
  <c r="AK72" i="1" s="1"/>
  <c r="K74" i="1"/>
  <c r="AJ74" i="1"/>
  <c r="AK74" i="1" s="1"/>
  <c r="K71" i="1"/>
  <c r="AJ71" i="1"/>
  <c r="AK71" i="1" s="1"/>
  <c r="K66" i="1"/>
  <c r="AJ66" i="1"/>
  <c r="AK66" i="1" s="1"/>
  <c r="AJ68" i="1"/>
  <c r="AK68" i="1" s="1"/>
  <c r="AJ76" i="1"/>
  <c r="AK76" i="1" s="1"/>
  <c r="K69" i="1"/>
  <c r="AJ69" i="1"/>
  <c r="AK69" i="1" s="1"/>
  <c r="K73" i="1"/>
  <c r="AJ73" i="1"/>
  <c r="AK73" i="1" s="1"/>
  <c r="K70" i="1"/>
  <c r="AJ70" i="1"/>
  <c r="AK70" i="1" s="1"/>
  <c r="K77" i="1"/>
  <c r="AJ77" i="1"/>
  <c r="AK77" i="1" s="1"/>
  <c r="K67" i="1"/>
  <c r="AJ67" i="1"/>
  <c r="AK67" i="1" s="1"/>
  <c r="AJ75" i="1"/>
  <c r="AK75" i="1" s="1"/>
  <c r="J78" i="1"/>
  <c r="Z115" i="1"/>
  <c r="AA115" i="1" s="1"/>
  <c r="X49" i="1"/>
  <c r="Y49" i="1" s="1"/>
  <c r="X50" i="1"/>
  <c r="Y50" i="1" s="1"/>
  <c r="X51" i="1"/>
  <c r="Y51" i="1" s="1"/>
  <c r="X52" i="1"/>
  <c r="Y52" i="1" s="1"/>
  <c r="X53" i="1"/>
  <c r="Y53" i="1" s="1"/>
  <c r="X54" i="1"/>
  <c r="Y54" i="1" s="1"/>
  <c r="X55" i="1"/>
  <c r="Y55" i="1" s="1"/>
  <c r="X56" i="1"/>
  <c r="Y56" i="1" s="1"/>
  <c r="X57" i="1"/>
  <c r="Y57" i="1" s="1"/>
  <c r="X58" i="1"/>
  <c r="Y58" i="1" s="1"/>
  <c r="X59" i="1"/>
  <c r="Y59" i="1" s="1"/>
  <c r="X60" i="1"/>
  <c r="Y60" i="1" s="1"/>
  <c r="X48" i="1"/>
  <c r="Y48" i="1" s="1"/>
  <c r="V49" i="1"/>
  <c r="W49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48" i="1"/>
  <c r="W48" i="1" s="1"/>
  <c r="T49" i="1"/>
  <c r="T50" i="1"/>
  <c r="T51" i="1"/>
  <c r="U51" i="1" s="1"/>
  <c r="T52" i="1"/>
  <c r="T53" i="1"/>
  <c r="T54" i="1"/>
  <c r="T55" i="1"/>
  <c r="T56" i="1"/>
  <c r="T57" i="1"/>
  <c r="T58" i="1"/>
  <c r="T59" i="1"/>
  <c r="T60" i="1"/>
  <c r="U60" i="1" s="1"/>
  <c r="T48" i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48" i="1"/>
  <c r="Q48" i="1" s="1"/>
  <c r="N49" i="1"/>
  <c r="O49" i="1" s="1"/>
  <c r="N50" i="1"/>
  <c r="O50" i="1" s="1"/>
  <c r="N51" i="1"/>
  <c r="O51" i="1" s="1"/>
  <c r="N52" i="1"/>
  <c r="N53" i="1"/>
  <c r="N54" i="1"/>
  <c r="O54" i="1" s="1"/>
  <c r="N55" i="1"/>
  <c r="O55" i="1" s="1"/>
  <c r="N56" i="1"/>
  <c r="O56" i="1" s="1"/>
  <c r="N57" i="1"/>
  <c r="N58" i="1"/>
  <c r="O58" i="1" s="1"/>
  <c r="N59" i="1"/>
  <c r="O59" i="1" s="1"/>
  <c r="N60" i="1"/>
  <c r="N48" i="1"/>
  <c r="L49" i="1"/>
  <c r="M49" i="1" s="1"/>
  <c r="L50" i="1"/>
  <c r="L51" i="1"/>
  <c r="L52" i="1"/>
  <c r="M52" i="1" s="1"/>
  <c r="L53" i="1"/>
  <c r="M53" i="1" s="1"/>
  <c r="L54" i="1"/>
  <c r="L55" i="1"/>
  <c r="M55" i="1" s="1"/>
  <c r="L56" i="1"/>
  <c r="M56" i="1" s="1"/>
  <c r="L57" i="1"/>
  <c r="M57" i="1" s="1"/>
  <c r="L58" i="1"/>
  <c r="L59" i="1"/>
  <c r="L60" i="1"/>
  <c r="M60" i="1" s="1"/>
  <c r="L48" i="1"/>
  <c r="M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48" i="1"/>
  <c r="I48" i="1" s="1"/>
  <c r="F49" i="1"/>
  <c r="G49" i="1" s="1"/>
  <c r="F50" i="1"/>
  <c r="G50" i="1" s="1"/>
  <c r="F51" i="1"/>
  <c r="G51" i="1" s="1"/>
  <c r="F52" i="1"/>
  <c r="F53" i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F48" i="1"/>
  <c r="D49" i="1"/>
  <c r="D50" i="1"/>
  <c r="D51" i="1"/>
  <c r="D52" i="1"/>
  <c r="E52" i="1" s="1"/>
  <c r="D53" i="1"/>
  <c r="E53" i="1" s="1"/>
  <c r="D54" i="1"/>
  <c r="D55" i="1"/>
  <c r="E55" i="1" s="1"/>
  <c r="D56" i="1"/>
  <c r="E56" i="1" s="1"/>
  <c r="D57" i="1"/>
  <c r="E57" i="1" s="1"/>
  <c r="D58" i="1"/>
  <c r="D59" i="1"/>
  <c r="D60" i="1"/>
  <c r="E60" i="1" s="1"/>
  <c r="D48" i="1"/>
  <c r="E48" i="1" s="1"/>
  <c r="X31" i="1"/>
  <c r="Y31" i="1" s="1"/>
  <c r="X32" i="1"/>
  <c r="Y32" i="1" s="1"/>
  <c r="X33" i="1"/>
  <c r="Y33" i="1" s="1"/>
  <c r="X34" i="1"/>
  <c r="Y34" i="1" s="1"/>
  <c r="X35" i="1"/>
  <c r="Y35" i="1" s="1"/>
  <c r="X36" i="1"/>
  <c r="Y36" i="1" s="1"/>
  <c r="X37" i="1"/>
  <c r="Y37" i="1" s="1"/>
  <c r="X38" i="1"/>
  <c r="Y38" i="1" s="1"/>
  <c r="X39" i="1"/>
  <c r="Y39" i="1" s="1"/>
  <c r="X40" i="1"/>
  <c r="Y40" i="1" s="1"/>
  <c r="X41" i="1"/>
  <c r="Y41" i="1" s="1"/>
  <c r="X42" i="1"/>
  <c r="Y42" i="1" s="1"/>
  <c r="X30" i="1"/>
  <c r="Y30" i="1" s="1"/>
  <c r="V31" i="1"/>
  <c r="W31" i="1" s="1"/>
  <c r="V32" i="1"/>
  <c r="W32" i="1" s="1"/>
  <c r="V33" i="1"/>
  <c r="W33" i="1" s="1"/>
  <c r="V34" i="1"/>
  <c r="V35" i="1"/>
  <c r="V36" i="1"/>
  <c r="W36" i="1" s="1"/>
  <c r="V37" i="1"/>
  <c r="W37" i="1" s="1"/>
  <c r="V38" i="1"/>
  <c r="W38" i="1" s="1"/>
  <c r="V39" i="1"/>
  <c r="W39" i="1" s="1"/>
  <c r="V40" i="1"/>
  <c r="W40" i="1" s="1"/>
  <c r="V41" i="1"/>
  <c r="W41" i="1" s="1"/>
  <c r="V42" i="1"/>
  <c r="V30" i="1"/>
  <c r="T31" i="1"/>
  <c r="T32" i="1"/>
  <c r="T33" i="1"/>
  <c r="T34" i="1"/>
  <c r="U34" i="1" s="1"/>
  <c r="T35" i="1"/>
  <c r="U35" i="1" s="1"/>
  <c r="T36" i="1"/>
  <c r="T37" i="1"/>
  <c r="U37" i="1" s="1"/>
  <c r="T38" i="1"/>
  <c r="U38" i="1" s="1"/>
  <c r="T39" i="1"/>
  <c r="U39" i="1" s="1"/>
  <c r="T40" i="1"/>
  <c r="T41" i="1"/>
  <c r="T42" i="1"/>
  <c r="U42" i="1" s="1"/>
  <c r="T30" i="1"/>
  <c r="U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30" i="1"/>
  <c r="Q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30" i="1"/>
  <c r="O30" i="1" s="1"/>
  <c r="L31" i="1"/>
  <c r="M31" i="1" s="1"/>
  <c r="L32" i="1"/>
  <c r="L33" i="1"/>
  <c r="L34" i="1"/>
  <c r="L35" i="1"/>
  <c r="L36" i="1"/>
  <c r="L37" i="1"/>
  <c r="M37" i="1" s="1"/>
  <c r="L38" i="1"/>
  <c r="M38" i="1" s="1"/>
  <c r="L39" i="1"/>
  <c r="M39" i="1" s="1"/>
  <c r="L40" i="1"/>
  <c r="L41" i="1"/>
  <c r="L42" i="1"/>
  <c r="L30" i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H38" i="1"/>
  <c r="I38" i="1" s="1"/>
  <c r="H39" i="1"/>
  <c r="I39" i="1" s="1"/>
  <c r="H40" i="1"/>
  <c r="I40" i="1" s="1"/>
  <c r="H41" i="1"/>
  <c r="I41" i="1" s="1"/>
  <c r="H42" i="1"/>
  <c r="I42" i="1" s="1"/>
  <c r="H30" i="1"/>
  <c r="I30" i="1" s="1"/>
  <c r="F31" i="1"/>
  <c r="G31" i="1" s="1"/>
  <c r="F32" i="1"/>
  <c r="G32" i="1" s="1"/>
  <c r="F33" i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30" i="1"/>
  <c r="G30" i="1" s="1"/>
  <c r="D31" i="1"/>
  <c r="E31" i="1" s="1"/>
  <c r="D32" i="1"/>
  <c r="E32" i="1" s="1"/>
  <c r="D33" i="1"/>
  <c r="E33" i="1" s="1"/>
  <c r="D34" i="1"/>
  <c r="D35" i="1"/>
  <c r="E35" i="1" s="1"/>
  <c r="D36" i="1"/>
  <c r="E36" i="1" s="1"/>
  <c r="D37" i="1"/>
  <c r="E37" i="1" s="1"/>
  <c r="D38" i="1"/>
  <c r="D39" i="1"/>
  <c r="D40" i="1"/>
  <c r="E40" i="1" s="1"/>
  <c r="D41" i="1"/>
  <c r="E41" i="1" s="1"/>
  <c r="D42" i="1"/>
  <c r="D30" i="1"/>
  <c r="X13" i="1"/>
  <c r="X14" i="1"/>
  <c r="X15" i="1"/>
  <c r="X16" i="1"/>
  <c r="X17" i="1"/>
  <c r="X18" i="1"/>
  <c r="X19" i="1"/>
  <c r="X20" i="1"/>
  <c r="X21" i="1"/>
  <c r="X22" i="1"/>
  <c r="X23" i="1"/>
  <c r="X24" i="1"/>
  <c r="X12" i="1"/>
  <c r="V13" i="1"/>
  <c r="V14" i="1"/>
  <c r="V15" i="1"/>
  <c r="V124" i="1" s="1"/>
  <c r="W124" i="1" s="1"/>
  <c r="V16" i="1"/>
  <c r="V17" i="1"/>
  <c r="V18" i="1"/>
  <c r="V19" i="1"/>
  <c r="V20" i="1"/>
  <c r="V21" i="1"/>
  <c r="V22" i="1"/>
  <c r="V23" i="1"/>
  <c r="V132" i="1" s="1"/>
  <c r="W132" i="1" s="1"/>
  <c r="V24" i="1"/>
  <c r="V12" i="1"/>
  <c r="T13" i="1"/>
  <c r="T14" i="1"/>
  <c r="T15" i="1"/>
  <c r="T16" i="1"/>
  <c r="T17" i="1"/>
  <c r="T18" i="1"/>
  <c r="T19" i="1"/>
  <c r="T20" i="1"/>
  <c r="T21" i="1"/>
  <c r="T22" i="1"/>
  <c r="T23" i="1"/>
  <c r="T24" i="1"/>
  <c r="T12" i="1"/>
  <c r="P13" i="1"/>
  <c r="P14" i="1"/>
  <c r="P15" i="1"/>
  <c r="P16" i="1"/>
  <c r="P17" i="1"/>
  <c r="P18" i="1"/>
  <c r="P19" i="1"/>
  <c r="P20" i="1"/>
  <c r="P21" i="1"/>
  <c r="P22" i="1"/>
  <c r="P23" i="1"/>
  <c r="P24" i="1"/>
  <c r="P12" i="1"/>
  <c r="N13" i="1"/>
  <c r="N14" i="1"/>
  <c r="N15" i="1"/>
  <c r="N16" i="1"/>
  <c r="N17" i="1"/>
  <c r="N18" i="1"/>
  <c r="N19" i="1"/>
  <c r="N20" i="1"/>
  <c r="N21" i="1"/>
  <c r="N22" i="1"/>
  <c r="N23" i="1"/>
  <c r="N24" i="1"/>
  <c r="N12" i="1"/>
  <c r="L13" i="1"/>
  <c r="L14" i="1"/>
  <c r="L15" i="1"/>
  <c r="L16" i="1"/>
  <c r="L17" i="1"/>
  <c r="L18" i="1"/>
  <c r="L19" i="1"/>
  <c r="L20" i="1"/>
  <c r="L21" i="1"/>
  <c r="L22" i="1"/>
  <c r="L23" i="1"/>
  <c r="L24" i="1"/>
  <c r="L12" i="1"/>
  <c r="H13" i="1"/>
  <c r="H14" i="1"/>
  <c r="H15" i="1"/>
  <c r="H16" i="1"/>
  <c r="H17" i="1"/>
  <c r="H18" i="1"/>
  <c r="H19" i="1"/>
  <c r="H20" i="1"/>
  <c r="H21" i="1"/>
  <c r="H22" i="1"/>
  <c r="H23" i="1"/>
  <c r="H24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12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AK85" i="1" l="1"/>
  <c r="AJ97" i="1"/>
  <c r="AK97" i="1" s="1"/>
  <c r="Z57" i="1"/>
  <c r="AA57" i="1" s="1"/>
  <c r="Z53" i="1"/>
  <c r="AA53" i="1" s="1"/>
  <c r="Z49" i="1"/>
  <c r="AA49" i="1" s="1"/>
  <c r="K78" i="1"/>
  <c r="AJ78" i="1"/>
  <c r="AK78" i="1" s="1"/>
  <c r="D133" i="1"/>
  <c r="D129" i="1"/>
  <c r="E129" i="1" s="1"/>
  <c r="D125" i="1"/>
  <c r="L132" i="1"/>
  <c r="T127" i="1"/>
  <c r="U127" i="1" s="1"/>
  <c r="D124" i="1"/>
  <c r="E124" i="1" s="1"/>
  <c r="L131" i="1"/>
  <c r="M131" i="1" s="1"/>
  <c r="L123" i="1"/>
  <c r="E133" i="1"/>
  <c r="G12" i="1"/>
  <c r="F121" i="1"/>
  <c r="G121" i="1" s="1"/>
  <c r="G13" i="1"/>
  <c r="F122" i="1"/>
  <c r="G122" i="1" s="1"/>
  <c r="I18" i="1"/>
  <c r="H127" i="1"/>
  <c r="I127" i="1" s="1"/>
  <c r="O24" i="1"/>
  <c r="N133" i="1"/>
  <c r="O133" i="1" s="1"/>
  <c r="Q21" i="1"/>
  <c r="P130" i="1"/>
  <c r="Q130" i="1" s="1"/>
  <c r="Y16" i="1"/>
  <c r="X125" i="1"/>
  <c r="Y125" i="1" s="1"/>
  <c r="M123" i="1"/>
  <c r="E125" i="1"/>
  <c r="G17" i="1"/>
  <c r="F126" i="1"/>
  <c r="G126" i="1" s="1"/>
  <c r="M132" i="1"/>
  <c r="M15" i="1"/>
  <c r="L124" i="1"/>
  <c r="O16" i="1"/>
  <c r="N125" i="1"/>
  <c r="O125" i="1" s="1"/>
  <c r="Q13" i="1"/>
  <c r="P122" i="1"/>
  <c r="Q122" i="1" s="1"/>
  <c r="Y24" i="1"/>
  <c r="X133" i="1"/>
  <c r="Y133" i="1" s="1"/>
  <c r="G20" i="1"/>
  <c r="F129" i="1"/>
  <c r="G129" i="1" s="1"/>
  <c r="I12" i="1"/>
  <c r="H121" i="1"/>
  <c r="I121" i="1" s="1"/>
  <c r="I17" i="1"/>
  <c r="H126" i="1"/>
  <c r="I126" i="1" s="1"/>
  <c r="I13" i="1"/>
  <c r="H122" i="1"/>
  <c r="I122" i="1" s="1"/>
  <c r="M18" i="1"/>
  <c r="L127" i="1"/>
  <c r="O19" i="1"/>
  <c r="N128" i="1"/>
  <c r="O128" i="1" s="1"/>
  <c r="Q20" i="1"/>
  <c r="P129" i="1"/>
  <c r="Q129" i="1" s="1"/>
  <c r="U12" i="1"/>
  <c r="T121" i="1"/>
  <c r="U17" i="1"/>
  <c r="T126" i="1"/>
  <c r="W22" i="1"/>
  <c r="V131" i="1"/>
  <c r="W131" i="1" s="1"/>
  <c r="W14" i="1"/>
  <c r="V123" i="1"/>
  <c r="W123" i="1" s="1"/>
  <c r="Y19" i="1"/>
  <c r="X128" i="1"/>
  <c r="Y128" i="1" s="1"/>
  <c r="E22" i="1"/>
  <c r="D131" i="1"/>
  <c r="E18" i="1"/>
  <c r="D127" i="1"/>
  <c r="E14" i="1"/>
  <c r="D123" i="1"/>
  <c r="G23" i="1"/>
  <c r="F132" i="1"/>
  <c r="G132" i="1" s="1"/>
  <c r="F128" i="1"/>
  <c r="G128" i="1" s="1"/>
  <c r="G15" i="1"/>
  <c r="F124" i="1"/>
  <c r="G124" i="1" s="1"/>
  <c r="I24" i="1"/>
  <c r="H133" i="1"/>
  <c r="I133" i="1" s="1"/>
  <c r="I20" i="1"/>
  <c r="H129" i="1"/>
  <c r="I129" i="1" s="1"/>
  <c r="I16" i="1"/>
  <c r="H125" i="1"/>
  <c r="I125" i="1" s="1"/>
  <c r="L121" i="1"/>
  <c r="L130" i="1"/>
  <c r="L126" i="1"/>
  <c r="L122" i="1"/>
  <c r="O22" i="1"/>
  <c r="N131" i="1"/>
  <c r="O131" i="1" s="1"/>
  <c r="O18" i="1"/>
  <c r="N127" i="1"/>
  <c r="O127" i="1" s="1"/>
  <c r="O14" i="1"/>
  <c r="N123" i="1"/>
  <c r="O123" i="1" s="1"/>
  <c r="Q23" i="1"/>
  <c r="P132" i="1"/>
  <c r="Q132" i="1" s="1"/>
  <c r="Q19" i="1"/>
  <c r="P128" i="1"/>
  <c r="Q128" i="1" s="1"/>
  <c r="Q15" i="1"/>
  <c r="P124" i="1"/>
  <c r="Q124" i="1" s="1"/>
  <c r="T133" i="1"/>
  <c r="T129" i="1"/>
  <c r="T125" i="1"/>
  <c r="W12" i="1"/>
  <c r="V121" i="1"/>
  <c r="W121" i="1" s="1"/>
  <c r="W21" i="1"/>
  <c r="V130" i="1"/>
  <c r="W130" i="1" s="1"/>
  <c r="W17" i="1"/>
  <c r="V126" i="1"/>
  <c r="W126" i="1" s="1"/>
  <c r="W13" i="1"/>
  <c r="V122" i="1"/>
  <c r="W122" i="1" s="1"/>
  <c r="Y22" i="1"/>
  <c r="X131" i="1"/>
  <c r="Y131" i="1" s="1"/>
  <c r="Y18" i="1"/>
  <c r="X127" i="1"/>
  <c r="Y127" i="1" s="1"/>
  <c r="Y14" i="1"/>
  <c r="X123" i="1"/>
  <c r="Y123" i="1" s="1"/>
  <c r="G21" i="1"/>
  <c r="F130" i="1"/>
  <c r="G130" i="1" s="1"/>
  <c r="I22" i="1"/>
  <c r="H131" i="1"/>
  <c r="I131" i="1" s="1"/>
  <c r="I14" i="1"/>
  <c r="H123" i="1"/>
  <c r="I123" i="1" s="1"/>
  <c r="M19" i="1"/>
  <c r="L128" i="1"/>
  <c r="O20" i="1"/>
  <c r="N129" i="1"/>
  <c r="O129" i="1" s="1"/>
  <c r="Q12" i="1"/>
  <c r="P121" i="1"/>
  <c r="Q121" i="1" s="1"/>
  <c r="Q17" i="1"/>
  <c r="P126" i="1"/>
  <c r="Q126" i="1" s="1"/>
  <c r="U22" i="1"/>
  <c r="T131" i="1"/>
  <c r="U14" i="1"/>
  <c r="T123" i="1"/>
  <c r="W19" i="1"/>
  <c r="V128" i="1"/>
  <c r="W128" i="1" s="1"/>
  <c r="Y20" i="1"/>
  <c r="X129" i="1"/>
  <c r="Y129" i="1" s="1"/>
  <c r="E23" i="1"/>
  <c r="D132" i="1"/>
  <c r="E19" i="1"/>
  <c r="D128" i="1"/>
  <c r="G24" i="1"/>
  <c r="F133" i="1"/>
  <c r="G133" i="1" s="1"/>
  <c r="G16" i="1"/>
  <c r="F125" i="1"/>
  <c r="G125" i="1" s="1"/>
  <c r="I21" i="1"/>
  <c r="H130" i="1"/>
  <c r="I130" i="1" s="1"/>
  <c r="O23" i="1"/>
  <c r="N132" i="1"/>
  <c r="O132" i="1" s="1"/>
  <c r="O15" i="1"/>
  <c r="N124" i="1"/>
  <c r="O124" i="1" s="1"/>
  <c r="Q24" i="1"/>
  <c r="P133" i="1"/>
  <c r="Q133" i="1" s="1"/>
  <c r="Q16" i="1"/>
  <c r="P125" i="1"/>
  <c r="Q125" i="1" s="1"/>
  <c r="U21" i="1"/>
  <c r="T130" i="1"/>
  <c r="U13" i="1"/>
  <c r="T122" i="1"/>
  <c r="W18" i="1"/>
  <c r="V127" i="1"/>
  <c r="W127" i="1" s="1"/>
  <c r="Y23" i="1"/>
  <c r="X132" i="1"/>
  <c r="Y132" i="1" s="1"/>
  <c r="Y15" i="1"/>
  <c r="X124" i="1"/>
  <c r="Y124" i="1" s="1"/>
  <c r="E12" i="1"/>
  <c r="D121" i="1"/>
  <c r="E21" i="1"/>
  <c r="D130" i="1"/>
  <c r="E17" i="1"/>
  <c r="D126" i="1"/>
  <c r="E13" i="1"/>
  <c r="D122" i="1"/>
  <c r="G22" i="1"/>
  <c r="F131" i="1"/>
  <c r="G131" i="1" s="1"/>
  <c r="G18" i="1"/>
  <c r="F127" i="1"/>
  <c r="G127" i="1" s="1"/>
  <c r="G14" i="1"/>
  <c r="F123" i="1"/>
  <c r="G123" i="1" s="1"/>
  <c r="I23" i="1"/>
  <c r="H132" i="1"/>
  <c r="I132" i="1" s="1"/>
  <c r="I19" i="1"/>
  <c r="H128" i="1"/>
  <c r="I128" i="1" s="1"/>
  <c r="I15" i="1"/>
  <c r="H124" i="1"/>
  <c r="I124" i="1" s="1"/>
  <c r="L133" i="1"/>
  <c r="L129" i="1"/>
  <c r="L125" i="1"/>
  <c r="O12" i="1"/>
  <c r="N121" i="1"/>
  <c r="O121" i="1" s="1"/>
  <c r="O21" i="1"/>
  <c r="N130" i="1"/>
  <c r="O130" i="1" s="1"/>
  <c r="O17" i="1"/>
  <c r="N126" i="1"/>
  <c r="O126" i="1" s="1"/>
  <c r="O13" i="1"/>
  <c r="N122" i="1"/>
  <c r="O122" i="1" s="1"/>
  <c r="Q22" i="1"/>
  <c r="P131" i="1"/>
  <c r="Q131" i="1" s="1"/>
  <c r="Q18" i="1"/>
  <c r="P127" i="1"/>
  <c r="Q127" i="1" s="1"/>
  <c r="Q14" i="1"/>
  <c r="P123" i="1"/>
  <c r="Q123" i="1" s="1"/>
  <c r="U23" i="1"/>
  <c r="T132" i="1"/>
  <c r="U19" i="1"/>
  <c r="T128" i="1"/>
  <c r="U15" i="1"/>
  <c r="T124" i="1"/>
  <c r="W24" i="1"/>
  <c r="W20" i="1"/>
  <c r="V129" i="1"/>
  <c r="W129" i="1" s="1"/>
  <c r="W16" i="1"/>
  <c r="V125" i="1"/>
  <c r="W125" i="1" s="1"/>
  <c r="Y12" i="1"/>
  <c r="X121" i="1"/>
  <c r="Y121" i="1" s="1"/>
  <c r="Y21" i="1"/>
  <c r="X130" i="1"/>
  <c r="Y130" i="1" s="1"/>
  <c r="Y17" i="1"/>
  <c r="X126" i="1"/>
  <c r="Y126" i="1" s="1"/>
  <c r="Y13" i="1"/>
  <c r="X122" i="1"/>
  <c r="Y122" i="1" s="1"/>
  <c r="Z18" i="1"/>
  <c r="AA18" i="1" s="1"/>
  <c r="R22" i="1"/>
  <c r="S22" i="1" s="1"/>
  <c r="R14" i="1"/>
  <c r="S14" i="1" s="1"/>
  <c r="M22" i="1"/>
  <c r="Z48" i="1"/>
  <c r="AA48" i="1" s="1"/>
  <c r="Z23" i="1"/>
  <c r="AA23" i="1" s="1"/>
  <c r="Z15" i="1"/>
  <c r="AA15" i="1" s="1"/>
  <c r="J37" i="1"/>
  <c r="J23" i="1"/>
  <c r="R42" i="1"/>
  <c r="S42" i="1" s="1"/>
  <c r="R34" i="1"/>
  <c r="S34" i="1" s="1"/>
  <c r="R31" i="1"/>
  <c r="S31" i="1" s="1"/>
  <c r="Z56" i="1"/>
  <c r="AA56" i="1" s="1"/>
  <c r="Z52" i="1"/>
  <c r="AA52" i="1" s="1"/>
  <c r="U52" i="1"/>
  <c r="R53" i="1"/>
  <c r="S53" i="1" s="1"/>
  <c r="Z59" i="1"/>
  <c r="AA59" i="1" s="1"/>
  <c r="Z55" i="1"/>
  <c r="AA55" i="1" s="1"/>
  <c r="M23" i="1"/>
  <c r="R23" i="1"/>
  <c r="S23" i="1" s="1"/>
  <c r="R19" i="1"/>
  <c r="S19" i="1" s="1"/>
  <c r="I37" i="1"/>
  <c r="U31" i="1"/>
  <c r="Z31" i="1"/>
  <c r="AA31" i="1" s="1"/>
  <c r="R48" i="1"/>
  <c r="S48" i="1" s="1"/>
  <c r="O48" i="1"/>
  <c r="O57" i="1"/>
  <c r="R57" i="1"/>
  <c r="S57" i="1" s="1"/>
  <c r="R15" i="1"/>
  <c r="S15" i="1" s="1"/>
  <c r="Z39" i="1"/>
  <c r="AA39" i="1" s="1"/>
  <c r="J48" i="1"/>
  <c r="G48" i="1"/>
  <c r="J57" i="1"/>
  <c r="E15" i="1"/>
  <c r="J15" i="1"/>
  <c r="E49" i="1"/>
  <c r="J49" i="1"/>
  <c r="O53" i="1"/>
  <c r="J53" i="1"/>
  <c r="G53" i="1"/>
  <c r="J19" i="1"/>
  <c r="M14" i="1"/>
  <c r="Z19" i="1"/>
  <c r="AA19" i="1" s="1"/>
  <c r="Z30" i="1"/>
  <c r="AA30" i="1" s="1"/>
  <c r="Z35" i="1"/>
  <c r="AA35" i="1" s="1"/>
  <c r="W35" i="1"/>
  <c r="U56" i="1"/>
  <c r="G19" i="1"/>
  <c r="R12" i="1"/>
  <c r="S12" i="1" s="1"/>
  <c r="R21" i="1"/>
  <c r="S21" i="1" s="1"/>
  <c r="R17" i="1"/>
  <c r="S17" i="1" s="1"/>
  <c r="R13" i="1"/>
  <c r="S13" i="1" s="1"/>
  <c r="U18" i="1"/>
  <c r="J41" i="1"/>
  <c r="J33" i="1"/>
  <c r="W30" i="1"/>
  <c r="R49" i="1"/>
  <c r="S49" i="1" s="1"/>
  <c r="U55" i="1"/>
  <c r="Z20" i="1"/>
  <c r="AA20" i="1" s="1"/>
  <c r="U20" i="1"/>
  <c r="J40" i="1"/>
  <c r="J32" i="1"/>
  <c r="J21" i="1"/>
  <c r="J22" i="1"/>
  <c r="J14" i="1"/>
  <c r="R20" i="1"/>
  <c r="S20" i="1" s="1"/>
  <c r="M20" i="1"/>
  <c r="M12" i="1"/>
  <c r="W23" i="1"/>
  <c r="O60" i="1"/>
  <c r="R60" i="1"/>
  <c r="S60" i="1" s="1"/>
  <c r="O52" i="1"/>
  <c r="R52" i="1"/>
  <c r="S52" i="1" s="1"/>
  <c r="R56" i="1"/>
  <c r="S56" i="1" s="1"/>
  <c r="J24" i="1"/>
  <c r="E24" i="1"/>
  <c r="J20" i="1"/>
  <c r="E20" i="1"/>
  <c r="J16" i="1"/>
  <c r="E16" i="1"/>
  <c r="R18" i="1"/>
  <c r="S18" i="1" s="1"/>
  <c r="W15" i="1"/>
  <c r="J30" i="1"/>
  <c r="J39" i="1"/>
  <c r="J35" i="1"/>
  <c r="J31" i="1"/>
  <c r="E39" i="1"/>
  <c r="G33" i="1"/>
  <c r="J36" i="1"/>
  <c r="M34" i="1"/>
  <c r="G60" i="1"/>
  <c r="J60" i="1"/>
  <c r="G52" i="1"/>
  <c r="J52" i="1"/>
  <c r="J56" i="1"/>
  <c r="Z24" i="1"/>
  <c r="AA24" i="1" s="1"/>
  <c r="U24" i="1"/>
  <c r="Z16" i="1"/>
  <c r="AA16" i="1" s="1"/>
  <c r="U16" i="1"/>
  <c r="M42" i="1"/>
  <c r="R38" i="1"/>
  <c r="S38" i="1" s="1"/>
  <c r="J12" i="1"/>
  <c r="J17" i="1"/>
  <c r="J13" i="1"/>
  <c r="R24" i="1"/>
  <c r="S24" i="1" s="1"/>
  <c r="M24" i="1"/>
  <c r="R16" i="1"/>
  <c r="S16" i="1" s="1"/>
  <c r="M16" i="1"/>
  <c r="M17" i="1"/>
  <c r="J18" i="1"/>
  <c r="M21" i="1"/>
  <c r="M13" i="1"/>
  <c r="Z12" i="1"/>
  <c r="AA12" i="1" s="1"/>
  <c r="Z21" i="1"/>
  <c r="AA21" i="1" s="1"/>
  <c r="Z17" i="1"/>
  <c r="AA17" i="1" s="1"/>
  <c r="Z13" i="1"/>
  <c r="AA13" i="1" s="1"/>
  <c r="Z22" i="1"/>
  <c r="AA22" i="1" s="1"/>
  <c r="Z14" i="1"/>
  <c r="AA14" i="1" s="1"/>
  <c r="J42" i="1"/>
  <c r="E42" i="1"/>
  <c r="J38" i="1"/>
  <c r="E38" i="1"/>
  <c r="J34" i="1"/>
  <c r="E34" i="1"/>
  <c r="E30" i="1"/>
  <c r="M30" i="1"/>
  <c r="R30" i="1"/>
  <c r="S30" i="1" s="1"/>
  <c r="M35" i="1"/>
  <c r="R35" i="1"/>
  <c r="S35" i="1" s="1"/>
  <c r="R39" i="1"/>
  <c r="S39" i="1" s="1"/>
  <c r="W42" i="1"/>
  <c r="Z42" i="1"/>
  <c r="AA42" i="1" s="1"/>
  <c r="W34" i="1"/>
  <c r="Z34" i="1"/>
  <c r="AA34" i="1" s="1"/>
  <c r="Z38" i="1"/>
  <c r="AA38" i="1" s="1"/>
  <c r="Z51" i="1"/>
  <c r="AA51" i="1" s="1"/>
  <c r="R41" i="1"/>
  <c r="S41" i="1" s="1"/>
  <c r="R37" i="1"/>
  <c r="S37" i="1" s="1"/>
  <c r="R33" i="1"/>
  <c r="S33" i="1" s="1"/>
  <c r="M41" i="1"/>
  <c r="M33" i="1"/>
  <c r="Z41" i="1"/>
  <c r="AA41" i="1" s="1"/>
  <c r="Z37" i="1"/>
  <c r="AA37" i="1" s="1"/>
  <c r="Z33" i="1"/>
  <c r="AA33" i="1" s="1"/>
  <c r="U41" i="1"/>
  <c r="U33" i="1"/>
  <c r="J59" i="1"/>
  <c r="J55" i="1"/>
  <c r="J51" i="1"/>
  <c r="E59" i="1"/>
  <c r="E51" i="1"/>
  <c r="R59" i="1"/>
  <c r="S59" i="1" s="1"/>
  <c r="R55" i="1"/>
  <c r="S55" i="1" s="1"/>
  <c r="R51" i="1"/>
  <c r="S51" i="1" s="1"/>
  <c r="M59" i="1"/>
  <c r="M51" i="1"/>
  <c r="U59" i="1"/>
  <c r="R40" i="1"/>
  <c r="S40" i="1" s="1"/>
  <c r="M40" i="1"/>
  <c r="R36" i="1"/>
  <c r="S36" i="1" s="1"/>
  <c r="M36" i="1"/>
  <c r="R32" i="1"/>
  <c r="S32" i="1" s="1"/>
  <c r="M32" i="1"/>
  <c r="Z40" i="1"/>
  <c r="AA40" i="1" s="1"/>
  <c r="U40" i="1"/>
  <c r="Z36" i="1"/>
  <c r="AA36" i="1" s="1"/>
  <c r="U36" i="1"/>
  <c r="Z32" i="1"/>
  <c r="AA32" i="1" s="1"/>
  <c r="U32" i="1"/>
  <c r="J58" i="1"/>
  <c r="E58" i="1"/>
  <c r="J54" i="1"/>
  <c r="E54" i="1"/>
  <c r="J50" i="1"/>
  <c r="E50" i="1"/>
  <c r="R58" i="1"/>
  <c r="S58" i="1" s="1"/>
  <c r="M58" i="1"/>
  <c r="R54" i="1"/>
  <c r="S54" i="1" s="1"/>
  <c r="M54" i="1"/>
  <c r="R50" i="1"/>
  <c r="S50" i="1" s="1"/>
  <c r="M50" i="1"/>
  <c r="Z58" i="1"/>
  <c r="AA58" i="1" s="1"/>
  <c r="U58" i="1"/>
  <c r="Z54" i="1"/>
  <c r="AA54" i="1" s="1"/>
  <c r="U54" i="1"/>
  <c r="Z50" i="1"/>
  <c r="AA50" i="1" s="1"/>
  <c r="U50" i="1"/>
  <c r="U48" i="1"/>
  <c r="U57" i="1"/>
  <c r="U53" i="1"/>
  <c r="U49" i="1"/>
  <c r="V60" i="1"/>
  <c r="W60" i="1" s="1"/>
  <c r="K59" i="1" l="1"/>
  <c r="AJ59" i="1"/>
  <c r="AK59" i="1" s="1"/>
  <c r="K56" i="1"/>
  <c r="AJ56" i="1"/>
  <c r="AK56" i="1" s="1"/>
  <c r="K53" i="1"/>
  <c r="AJ53" i="1"/>
  <c r="AK53" i="1" s="1"/>
  <c r="K48" i="1"/>
  <c r="AJ48" i="1"/>
  <c r="AK48" i="1" s="1"/>
  <c r="K54" i="1"/>
  <c r="AJ54" i="1"/>
  <c r="AK54" i="1" s="1"/>
  <c r="K55" i="1"/>
  <c r="AJ55" i="1"/>
  <c r="AK55" i="1" s="1"/>
  <c r="K50" i="1"/>
  <c r="AJ50" i="1"/>
  <c r="AK50" i="1" s="1"/>
  <c r="K58" i="1"/>
  <c r="AJ58" i="1"/>
  <c r="AK58" i="1" s="1"/>
  <c r="K52" i="1"/>
  <c r="AJ52" i="1"/>
  <c r="AK52" i="1" s="1"/>
  <c r="K60" i="1"/>
  <c r="K51" i="1"/>
  <c r="AJ51" i="1"/>
  <c r="AK51" i="1" s="1"/>
  <c r="K49" i="1"/>
  <c r="AJ49" i="1"/>
  <c r="AK49" i="1" s="1"/>
  <c r="K57" i="1"/>
  <c r="AJ57" i="1"/>
  <c r="AK57" i="1" s="1"/>
  <c r="K18" i="1"/>
  <c r="AJ18" i="1"/>
  <c r="AK18" i="1" s="1"/>
  <c r="K12" i="1"/>
  <c r="AJ12" i="1"/>
  <c r="AK12" i="1" s="1"/>
  <c r="K31" i="1"/>
  <c r="AJ31" i="1"/>
  <c r="AK31" i="1" s="1"/>
  <c r="K32" i="1"/>
  <c r="AJ32" i="1"/>
  <c r="AK32" i="1" s="1"/>
  <c r="K41" i="1"/>
  <c r="AJ41" i="1"/>
  <c r="AK41" i="1" s="1"/>
  <c r="K38" i="1"/>
  <c r="AJ38" i="1"/>
  <c r="AK38" i="1" s="1"/>
  <c r="K36" i="1"/>
  <c r="AJ36" i="1"/>
  <c r="AK36" i="1" s="1"/>
  <c r="K35" i="1"/>
  <c r="AJ35" i="1"/>
  <c r="AK35" i="1" s="1"/>
  <c r="K20" i="1"/>
  <c r="AJ20" i="1"/>
  <c r="AK20" i="1" s="1"/>
  <c r="K14" i="1"/>
  <c r="AJ14" i="1"/>
  <c r="AK14" i="1" s="1"/>
  <c r="K40" i="1"/>
  <c r="AJ40" i="1"/>
  <c r="AK40" i="1" s="1"/>
  <c r="K19" i="1"/>
  <c r="AJ19" i="1"/>
  <c r="AK19" i="1" s="1"/>
  <c r="K23" i="1"/>
  <c r="AJ23" i="1"/>
  <c r="AK23" i="1" s="1"/>
  <c r="R132" i="1"/>
  <c r="S132" i="1" s="1"/>
  <c r="K13" i="1"/>
  <c r="AJ13" i="1"/>
  <c r="AK13" i="1" s="1"/>
  <c r="K22" i="1"/>
  <c r="AJ22" i="1"/>
  <c r="AK22" i="1" s="1"/>
  <c r="K37" i="1"/>
  <c r="AJ37" i="1"/>
  <c r="AK37" i="1" s="1"/>
  <c r="K39" i="1"/>
  <c r="AJ39" i="1"/>
  <c r="AK39" i="1" s="1"/>
  <c r="K34" i="1"/>
  <c r="AJ34" i="1"/>
  <c r="AK34" i="1" s="1"/>
  <c r="K42" i="1"/>
  <c r="AJ42" i="1"/>
  <c r="AK42" i="1" s="1"/>
  <c r="K17" i="1"/>
  <c r="AJ17" i="1"/>
  <c r="AK17" i="1" s="1"/>
  <c r="K30" i="1"/>
  <c r="AJ30" i="1"/>
  <c r="AK30" i="1" s="1"/>
  <c r="K16" i="1"/>
  <c r="AJ16" i="1"/>
  <c r="AK16" i="1" s="1"/>
  <c r="K24" i="1"/>
  <c r="AJ24" i="1"/>
  <c r="AK24" i="1" s="1"/>
  <c r="K21" i="1"/>
  <c r="AJ21" i="1"/>
  <c r="AK21" i="1" s="1"/>
  <c r="K33" i="1"/>
  <c r="AJ33" i="1"/>
  <c r="AK33" i="1" s="1"/>
  <c r="K15" i="1"/>
  <c r="AJ15" i="1"/>
  <c r="AK15" i="1" s="1"/>
  <c r="V133" i="1"/>
  <c r="W133" i="1" s="1"/>
  <c r="U128" i="1"/>
  <c r="Z128" i="1"/>
  <c r="AA128" i="1" s="1"/>
  <c r="R133" i="1"/>
  <c r="S133" i="1" s="1"/>
  <c r="M133" i="1"/>
  <c r="R131" i="1"/>
  <c r="S131" i="1" s="1"/>
  <c r="R122" i="1"/>
  <c r="S122" i="1" s="1"/>
  <c r="M122" i="1"/>
  <c r="J125" i="1"/>
  <c r="J121" i="1"/>
  <c r="E121" i="1"/>
  <c r="U133" i="1"/>
  <c r="J123" i="1"/>
  <c r="E123" i="1"/>
  <c r="Z126" i="1"/>
  <c r="AA126" i="1" s="1"/>
  <c r="U126" i="1"/>
  <c r="R127" i="1"/>
  <c r="S127" i="1" s="1"/>
  <c r="M127" i="1"/>
  <c r="J122" i="1"/>
  <c r="E122" i="1"/>
  <c r="J130" i="1"/>
  <c r="E130" i="1"/>
  <c r="Z130" i="1"/>
  <c r="AA130" i="1" s="1"/>
  <c r="U130" i="1"/>
  <c r="E132" i="1"/>
  <c r="J132" i="1"/>
  <c r="Z131" i="1"/>
  <c r="AA131" i="1" s="1"/>
  <c r="U131" i="1"/>
  <c r="M128" i="1"/>
  <c r="R128" i="1"/>
  <c r="S128" i="1" s="1"/>
  <c r="Z125" i="1"/>
  <c r="AA125" i="1" s="1"/>
  <c r="U125" i="1"/>
  <c r="R126" i="1"/>
  <c r="S126" i="1" s="1"/>
  <c r="M126" i="1"/>
  <c r="J127" i="1"/>
  <c r="E127" i="1"/>
  <c r="Z121" i="1"/>
  <c r="AA121" i="1" s="1"/>
  <c r="U121" i="1"/>
  <c r="J124" i="1"/>
  <c r="M124" i="1"/>
  <c r="R124" i="1"/>
  <c r="S124" i="1" s="1"/>
  <c r="R129" i="1"/>
  <c r="S129" i="1" s="1"/>
  <c r="M129" i="1"/>
  <c r="J126" i="1"/>
  <c r="E126" i="1"/>
  <c r="Z122" i="1"/>
  <c r="AA122" i="1" s="1"/>
  <c r="U122" i="1"/>
  <c r="E128" i="1"/>
  <c r="J128" i="1"/>
  <c r="Z123" i="1"/>
  <c r="AA123" i="1" s="1"/>
  <c r="U123" i="1"/>
  <c r="R121" i="1"/>
  <c r="S121" i="1" s="1"/>
  <c r="M121" i="1"/>
  <c r="J131" i="1"/>
  <c r="E131" i="1"/>
  <c r="U124" i="1"/>
  <c r="Z124" i="1"/>
  <c r="AA124" i="1" s="1"/>
  <c r="U132" i="1"/>
  <c r="Z132" i="1"/>
  <c r="AA132" i="1" s="1"/>
  <c r="R125" i="1"/>
  <c r="S125" i="1" s="1"/>
  <c r="M125" i="1"/>
  <c r="J129" i="1"/>
  <c r="Z129" i="1"/>
  <c r="AA129" i="1" s="1"/>
  <c r="U129" i="1"/>
  <c r="R130" i="1"/>
  <c r="S130" i="1" s="1"/>
  <c r="M130" i="1"/>
  <c r="R123" i="1"/>
  <c r="S123" i="1" s="1"/>
  <c r="Z127" i="1"/>
  <c r="AA127" i="1" s="1"/>
  <c r="J133" i="1"/>
  <c r="Z60" i="1"/>
  <c r="AA60" i="1" s="1"/>
  <c r="K129" i="1" l="1"/>
  <c r="AJ129" i="1"/>
  <c r="AK129" i="1" s="1"/>
  <c r="K128" i="1"/>
  <c r="AJ128" i="1"/>
  <c r="AK128" i="1" s="1"/>
  <c r="K130" i="1"/>
  <c r="AJ130" i="1"/>
  <c r="AK130" i="1" s="1"/>
  <c r="K123" i="1"/>
  <c r="AJ123" i="1"/>
  <c r="AK123" i="1" s="1"/>
  <c r="K125" i="1"/>
  <c r="AJ125" i="1"/>
  <c r="AK125" i="1" s="1"/>
  <c r="K132" i="1"/>
  <c r="AJ132" i="1"/>
  <c r="AK132" i="1" s="1"/>
  <c r="K121" i="1"/>
  <c r="AJ121" i="1"/>
  <c r="AK121" i="1" s="1"/>
  <c r="K131" i="1"/>
  <c r="AJ131" i="1"/>
  <c r="AK131" i="1" s="1"/>
  <c r="K133" i="1"/>
  <c r="K126" i="1"/>
  <c r="AJ126" i="1"/>
  <c r="AK126" i="1" s="1"/>
  <c r="K124" i="1"/>
  <c r="AJ124" i="1"/>
  <c r="AK124" i="1" s="1"/>
  <c r="K127" i="1"/>
  <c r="AJ127" i="1"/>
  <c r="AK127" i="1" s="1"/>
  <c r="K122" i="1"/>
  <c r="AJ122" i="1"/>
  <c r="AK122" i="1" s="1"/>
  <c r="AJ60" i="1"/>
  <c r="AK60" i="1" s="1"/>
  <c r="Z133" i="1"/>
  <c r="AA133" i="1" s="1"/>
  <c r="AJ133" i="1" l="1"/>
  <c r="AK133" i="1" s="1"/>
</calcChain>
</file>

<file path=xl/sharedStrings.xml><?xml version="1.0" encoding="utf-8"?>
<sst xmlns="http://schemas.openxmlformats.org/spreadsheetml/2006/main" count="737" uniqueCount="103">
  <si>
    <t xml:space="preserve">Non Duplicated Count of those receiving treament </t>
  </si>
  <si>
    <t xml:space="preserve">For drug abuse by Named Drug </t>
  </si>
  <si>
    <t>Provider:</t>
  </si>
  <si>
    <t>Fiscal Year:</t>
  </si>
  <si>
    <t>Reporting Period:</t>
  </si>
  <si>
    <t>Report Dated:</t>
  </si>
  <si>
    <t>Fayette - Residents in treatment</t>
  </si>
  <si>
    <t>Drug of Choice</t>
  </si>
  <si>
    <t>%</t>
  </si>
  <si>
    <t>1st QTR</t>
  </si>
  <si>
    <t>2nd QTR</t>
  </si>
  <si>
    <t>3rd QTR</t>
  </si>
  <si>
    <t>4th QTR</t>
  </si>
  <si>
    <t>Annual</t>
  </si>
  <si>
    <t>Alcohol</t>
  </si>
  <si>
    <t>Club Drugs**</t>
  </si>
  <si>
    <t>Crack Cocaine</t>
  </si>
  <si>
    <t>Heroin</t>
  </si>
  <si>
    <t>Marijuana</t>
  </si>
  <si>
    <t>Methamphetamine</t>
  </si>
  <si>
    <t>Powdered Cocaine</t>
  </si>
  <si>
    <t>Prescription Opioids</t>
  </si>
  <si>
    <t>Prescription Stimulants</t>
  </si>
  <si>
    <t>Psilocybin Mushrooms</t>
  </si>
  <si>
    <t>Sedative-Hypnotics</t>
  </si>
  <si>
    <t>Synthetic Marijuana</t>
  </si>
  <si>
    <t>Total of FayetteCounty</t>
  </si>
  <si>
    <t>** Club drugs refers to Ecstasy and LSD</t>
  </si>
  <si>
    <t>*** You can NOT enter more than one drug of choice per individual - Please list primary drug of choice ONLY</t>
  </si>
  <si>
    <r>
      <rPr>
        <b/>
        <sz val="16"/>
        <rFont val="Arial"/>
        <family val="2"/>
      </rPr>
      <t>Highland County</t>
    </r>
    <r>
      <rPr>
        <b/>
        <sz val="12"/>
        <rFont val="Arial"/>
        <family val="2"/>
      </rPr>
      <t xml:space="preserve"> - Residents in treatment</t>
    </r>
  </si>
  <si>
    <t>Total of Highland County</t>
  </si>
  <si>
    <r>
      <rPr>
        <b/>
        <sz val="16"/>
        <rFont val="Arial"/>
        <family val="2"/>
      </rPr>
      <t>Pickaway County</t>
    </r>
    <r>
      <rPr>
        <b/>
        <sz val="12"/>
        <rFont val="Arial"/>
        <family val="2"/>
      </rPr>
      <t xml:space="preserve"> - Residents in treatment</t>
    </r>
  </si>
  <si>
    <t>Total of Pickaway County</t>
  </si>
  <si>
    <r>
      <rPr>
        <b/>
        <sz val="16"/>
        <rFont val="Arial"/>
        <family val="2"/>
      </rPr>
      <t>Pike County</t>
    </r>
    <r>
      <rPr>
        <b/>
        <sz val="12"/>
        <rFont val="Arial"/>
        <family val="2"/>
      </rPr>
      <t xml:space="preserve"> - Residents in treatment</t>
    </r>
  </si>
  <si>
    <t>Total of Pike County</t>
  </si>
  <si>
    <r>
      <rPr>
        <b/>
        <sz val="16"/>
        <rFont val="Arial"/>
        <family val="2"/>
      </rPr>
      <t>Ross County</t>
    </r>
    <r>
      <rPr>
        <b/>
        <sz val="12"/>
        <rFont val="Arial"/>
        <family val="2"/>
      </rPr>
      <t xml:space="preserve"> - Residents in treatment</t>
    </r>
  </si>
  <si>
    <t>Total of Ross County</t>
  </si>
  <si>
    <r>
      <rPr>
        <b/>
        <sz val="16"/>
        <rFont val="Arial"/>
        <family val="2"/>
      </rPr>
      <t>Out of County</t>
    </r>
    <r>
      <rPr>
        <b/>
        <sz val="12"/>
        <rFont val="Arial"/>
        <family val="2"/>
      </rPr>
      <t xml:space="preserve"> - Residents in treatment</t>
    </r>
  </si>
  <si>
    <t>Total of out of County</t>
  </si>
  <si>
    <t>GRAND TOTAL BY AGENCY - Residents in treatment</t>
  </si>
  <si>
    <t>Total BY AGENCY</t>
  </si>
  <si>
    <t>All Counties All Providers</t>
  </si>
  <si>
    <t>All Counties/ All Providers</t>
  </si>
  <si>
    <t>County Specific Highlights</t>
  </si>
  <si>
    <t>Fayette County Heroin use is significantly lower than the average and any other county.  Though Methamphetamines are 6% higher than the average.</t>
  </si>
  <si>
    <t>Pickaway Heroin is 6% higher than the average.  Methamphetamines are 12% below the average.</t>
  </si>
  <si>
    <t>Pike is very close to the average across all drugs, with a minimal uptick in marijuana, heroin and methamphetamines.</t>
  </si>
  <si>
    <t>Grand Total</t>
  </si>
  <si>
    <t>Annual Report</t>
  </si>
  <si>
    <t>FY17 Drug of Choice Compiled Grand Total All Counties</t>
  </si>
  <si>
    <t>FY18 Drug of Choice Compiled Grand Total All Counties</t>
  </si>
  <si>
    <t>Total All Counties</t>
  </si>
  <si>
    <t>FY19 Drug of Choice Compiled Grand Total All Counties</t>
  </si>
  <si>
    <t xml:space="preserve">1.) Prescription Opioids have declined by nearly half over three years.  </t>
  </si>
  <si>
    <t>2.) Heroin saw an uptick compared to last year.  Still down 6% from SFY17.</t>
  </si>
  <si>
    <t xml:space="preserve">3.) Methamphetamines use is nearly 3 times higher than 2 years ago. </t>
  </si>
  <si>
    <t>4.) Powdered Cocaine has seen a 300% increase in the most recent 3 years.</t>
  </si>
  <si>
    <t>Total Fayette</t>
  </si>
  <si>
    <t>FY17 Drug of Choice Fayette</t>
  </si>
  <si>
    <t>FY18 Drug of Choice Fayette</t>
  </si>
  <si>
    <t>FY19 Drug of Choice Fayette</t>
  </si>
  <si>
    <t>FY 17 Drug of Choice Highland</t>
  </si>
  <si>
    <t>FY 18 Drug of Choice Highland</t>
  </si>
  <si>
    <t>Total Highland</t>
  </si>
  <si>
    <t>FY 19 Drug of Choice Highland</t>
  </si>
  <si>
    <t>Total Pickaway</t>
  </si>
  <si>
    <t>FY17 Drug of Choice Pickaway</t>
  </si>
  <si>
    <t>FY18 Drug of Choice Pickaway</t>
  </si>
  <si>
    <t>FY19 Drug of Choice Pickaway</t>
  </si>
  <si>
    <t>Total Pike</t>
  </si>
  <si>
    <t>FY 17 Drug of Choice Pike</t>
  </si>
  <si>
    <t>FY 18 Drug of Choice Pike</t>
  </si>
  <si>
    <t>FY 19 Drug of Choice Pike</t>
  </si>
  <si>
    <t>FY 17 Drug of Choice Ross</t>
  </si>
  <si>
    <t>FY 18 Drug of Choice Ross</t>
  </si>
  <si>
    <t>FY 19 Drug of Choice Ross</t>
  </si>
  <si>
    <t>Fayette County Methamphetamine use is 6% higher than the five county average.</t>
  </si>
  <si>
    <t>Fayette County Heroin use is significantly lower than the average and any other county.  With more than a 50% reduction over three years.</t>
  </si>
  <si>
    <t>Highland County saw a slight uptick in Heroin use this year and is 2% higher than the five county average.</t>
  </si>
  <si>
    <t>Highland County saw a 7% increase in Methamphetamines this year and is 8% higher than the five county average.</t>
  </si>
  <si>
    <t>Highland County is seeing a rise in Powdered Cocaine.  It isn't the alarming numbers that we see with Heroin and Meth, but in comparisson to recent years is significant.</t>
  </si>
  <si>
    <t>Pickaway County Heroin use continues to decline but is still 5% higher than the five county average.</t>
  </si>
  <si>
    <t>Pickaway County is seeing an increase in Methamphetamine, but is still lower than the five county average.</t>
  </si>
  <si>
    <t>Pickaway County continues to see a steady decline in Prescription Opiod use.</t>
  </si>
  <si>
    <t>Pike County saw a 7% increase in Heroin use this year.</t>
  </si>
  <si>
    <t>Pike County continues to see an increase in Methamphetamine use.</t>
  </si>
  <si>
    <t>Ross County saw a large reduction in Alchol use compared to last year.</t>
  </si>
  <si>
    <t>Ross County is seeing a rise in Powdered Cocaine.  It isn't the alarming numbers that we see with Heroin and Meth, but is double the use of any other county.</t>
  </si>
  <si>
    <t>Pike County saw a large drop in Prescription Opioid use this year and is the same as the five county average now.</t>
  </si>
  <si>
    <t>Ross County saw a large increase in Heroin compared to last year. But is still lower than the five county average.</t>
  </si>
  <si>
    <t>Ross County continues to see a sigificant increase Methamphetamine use.</t>
  </si>
  <si>
    <t>Ross County continues to see a reduction in the use of Prescription Opioids. Nearly half the percentage of FY17.</t>
  </si>
  <si>
    <t>Fayette County has seen a steady increase in Powder Cocaine over three years.</t>
  </si>
  <si>
    <t>Highland 3 Year Comparisson</t>
  </si>
  <si>
    <t>Pickaway County is seeing a rise in Powdered Cocaine.  It isn't the alarming numbers that we see with Heroin and Meth, but in comparison to recent years is significant.</t>
  </si>
  <si>
    <t>Pickaway 3 Year Comparison</t>
  </si>
  <si>
    <t>3 Year Comparison All Counties</t>
  </si>
  <si>
    <t>Fayette 3 Year Comparison</t>
  </si>
  <si>
    <t>Pike 3 Year Comparison</t>
  </si>
  <si>
    <t>Ross 3 Year Comparison</t>
  </si>
  <si>
    <t xml:space="preserve">5.) This data only reflects drug of choice for individuals receiving treatment from one of our providers.  </t>
  </si>
  <si>
    <t>Highland County Heroin(+7) and Methamphetamine (+12) are dramatically higher than the average. Prescription Opioids are 6% lower than the average.</t>
  </si>
  <si>
    <t>Other than the dramatic increase in general with methamphetamines, Ross county is below average among each drug except cocaine.   Alcohol is 5% higher in Ross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</si>
</sst>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9" fontId="0" fillId="2" borderId="0" xfId="1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9" fontId="6" fillId="2" borderId="0" xfId="1" applyFont="1" applyFill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4" borderId="0" xfId="0" applyFont="1" applyFill="1" applyAlignment="1" applyProtection="1">
      <alignment wrapText="1"/>
      <protection locked="0"/>
    </xf>
    <xf numFmtId="17" fontId="5" fillId="5" borderId="3" xfId="0" applyNumberFormat="1" applyFont="1" applyFill="1" applyBorder="1" applyAlignment="1" applyProtection="1">
      <alignment horizontal="center" wrapText="1"/>
      <protection locked="0"/>
    </xf>
    <xf numFmtId="9" fontId="5" fillId="5" borderId="3" xfId="1" applyFont="1" applyFill="1" applyBorder="1" applyAlignment="1" applyProtection="1">
      <alignment horizontal="center" wrapText="1"/>
      <protection locked="0"/>
    </xf>
    <xf numFmtId="17" fontId="5" fillId="6" borderId="3" xfId="0" applyNumberFormat="1" applyFont="1" applyFill="1" applyBorder="1" applyAlignment="1" applyProtection="1">
      <alignment horizontal="center" wrapText="1"/>
      <protection locked="0"/>
    </xf>
    <xf numFmtId="0" fontId="0" fillId="7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0" borderId="3" xfId="0" applyBorder="1" applyProtection="1">
      <protection locked="0"/>
    </xf>
    <xf numFmtId="9" fontId="0" fillId="0" borderId="3" xfId="1" applyFont="1" applyBorder="1" applyProtection="1"/>
    <xf numFmtId="0" fontId="0" fillId="0" borderId="3" xfId="1" applyNumberFormat="1" applyFont="1" applyBorder="1" applyProtection="1"/>
    <xf numFmtId="0" fontId="3" fillId="4" borderId="0" xfId="0" applyFont="1" applyFill="1" applyProtection="1">
      <protection locked="0"/>
    </xf>
    <xf numFmtId="9" fontId="3" fillId="3" borderId="3" xfId="1" applyFont="1" applyFill="1" applyBorder="1" applyProtection="1"/>
    <xf numFmtId="0" fontId="0" fillId="3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7" fontId="5" fillId="5" borderId="3" xfId="0" applyNumberFormat="1" applyFont="1" applyFill="1" applyBorder="1" applyAlignment="1" applyProtection="1">
      <alignment horizontal="center" wrapText="1"/>
    </xf>
    <xf numFmtId="9" fontId="0" fillId="0" borderId="3" xfId="1" applyFont="1" applyBorder="1" applyProtection="1">
      <protection locked="0"/>
    </xf>
    <xf numFmtId="9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wrapText="1"/>
      <protection locked="0"/>
    </xf>
    <xf numFmtId="0" fontId="4" fillId="7" borderId="0" xfId="0" applyFont="1" applyFill="1" applyProtection="1">
      <protection locked="0"/>
    </xf>
    <xf numFmtId="9" fontId="4" fillId="0" borderId="3" xfId="1" applyFont="1" applyBorder="1" applyProtection="1">
      <protection locked="0"/>
    </xf>
    <xf numFmtId="0" fontId="4" fillId="0" borderId="3" xfId="1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9" fontId="4" fillId="0" borderId="0" xfId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0" fillId="0" borderId="3" xfId="0" applyBorder="1" applyProtection="1"/>
    <xf numFmtId="9" fontId="4" fillId="0" borderId="0" xfId="1" applyFont="1" applyAlignment="1" applyProtection="1">
      <alignment horizontal="center"/>
    </xf>
    <xf numFmtId="16" fontId="0" fillId="0" borderId="3" xfId="0" applyNumberFormat="1" applyBorder="1" applyProtection="1">
      <protection locked="0"/>
    </xf>
    <xf numFmtId="0" fontId="0" fillId="2" borderId="0" xfId="0" applyNumberFormat="1" applyFill="1" applyAlignment="1" applyProtection="1">
      <alignment horizontal="center"/>
      <protection locked="0"/>
    </xf>
    <xf numFmtId="0" fontId="6" fillId="2" borderId="0" xfId="0" applyNumberFormat="1" applyFont="1" applyFill="1" applyAlignment="1" applyProtection="1">
      <alignment horizontal="center"/>
      <protection locked="0"/>
    </xf>
    <xf numFmtId="0" fontId="5" fillId="6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 applyAlignment="1" applyProtection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0" fontId="2" fillId="2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</xf>
    <xf numFmtId="0" fontId="4" fillId="2" borderId="0" xfId="0" applyNumberFormat="1" applyFont="1" applyFill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9" fontId="10" fillId="0" borderId="0" xfId="1" applyFont="1"/>
    <xf numFmtId="0" fontId="8" fillId="0" borderId="0" xfId="0" applyFont="1"/>
    <xf numFmtId="9" fontId="8" fillId="0" borderId="0" xfId="1" applyFont="1"/>
    <xf numFmtId="9" fontId="11" fillId="0" borderId="0" xfId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9" fontId="12" fillId="0" borderId="0" xfId="1" applyFont="1"/>
    <xf numFmtId="0" fontId="0" fillId="0" borderId="3" xfId="0" applyBorder="1"/>
    <xf numFmtId="9" fontId="0" fillId="0" borderId="3" xfId="1" applyFont="1" applyBorder="1"/>
    <xf numFmtId="0" fontId="0" fillId="7" borderId="3" xfId="0" applyFill="1" applyBorder="1" applyProtection="1">
      <protection locked="0"/>
    </xf>
    <xf numFmtId="9" fontId="0" fillId="3" borderId="3" xfId="1" applyFont="1" applyFill="1" applyBorder="1"/>
    <xf numFmtId="9" fontId="14" fillId="3" borderId="3" xfId="1" applyFont="1" applyFill="1" applyBorder="1"/>
    <xf numFmtId="0" fontId="14" fillId="3" borderId="3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4" fillId="7" borderId="3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15" fillId="3" borderId="3" xfId="0" applyFont="1" applyFill="1" applyBorder="1" applyProtection="1">
      <protection locked="0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9" fontId="8" fillId="0" borderId="3" xfId="1" applyFont="1" applyBorder="1"/>
    <xf numFmtId="0" fontId="8" fillId="3" borderId="3" xfId="0" applyFont="1" applyFill="1" applyBorder="1"/>
    <xf numFmtId="9" fontId="8" fillId="3" borderId="3" xfId="1" applyFont="1" applyFill="1" applyBorder="1"/>
    <xf numFmtId="0" fontId="16" fillId="3" borderId="3" xfId="0" applyFont="1" applyFill="1" applyBorder="1"/>
    <xf numFmtId="9" fontId="16" fillId="3" borderId="3" xfId="1" applyFont="1" applyFill="1" applyBorder="1"/>
    <xf numFmtId="0" fontId="8" fillId="0" borderId="3" xfId="0" applyFont="1" applyFill="1" applyBorder="1"/>
    <xf numFmtId="0" fontId="17" fillId="0" borderId="3" xfId="0" applyFont="1" applyFill="1" applyBorder="1"/>
    <xf numFmtId="0" fontId="17" fillId="0" borderId="3" xfId="0" applyFont="1" applyBorder="1"/>
    <xf numFmtId="9" fontId="17" fillId="3" borderId="3" xfId="1" applyFont="1" applyFill="1" applyBorder="1"/>
    <xf numFmtId="9" fontId="17" fillId="0" borderId="3" xfId="1" applyFont="1" applyBorder="1"/>
    <xf numFmtId="0" fontId="8" fillId="0" borderId="3" xfId="0" applyFont="1" applyBorder="1" applyAlignment="1"/>
    <xf numFmtId="0" fontId="0" fillId="0" borderId="3" xfId="0" applyBorder="1" applyAlignment="1"/>
    <xf numFmtId="9" fontId="8" fillId="0" borderId="3" xfId="1" applyFont="1" applyBorder="1" applyAlignment="1"/>
    <xf numFmtId="9" fontId="8" fillId="3" borderId="3" xfId="1" applyFont="1" applyFill="1" applyBorder="1" applyAlignment="1"/>
    <xf numFmtId="0" fontId="8" fillId="3" borderId="3" xfId="0" applyFont="1" applyFill="1" applyBorder="1" applyAlignment="1"/>
    <xf numFmtId="9" fontId="16" fillId="3" borderId="3" xfId="1" applyFont="1" applyFill="1" applyBorder="1" applyAlignment="1"/>
    <xf numFmtId="0" fontId="16" fillId="3" borderId="3" xfId="0" applyFont="1" applyFill="1" applyBorder="1" applyAlignment="1"/>
    <xf numFmtId="0" fontId="18" fillId="0" borderId="0" xfId="0" applyFont="1"/>
    <xf numFmtId="0" fontId="0" fillId="0" borderId="3" xfId="0" applyFill="1" applyBorder="1" applyProtection="1"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GENCY%20CONTRACTS\FY19Contracts\PARS\PARS%203rdQTR%202019%20Investor%20Targets%20BOA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SPVMHC\3rd%20QTR%20%20Investor%20Target%20Report%20April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PCRC\3rd%20QTR%20TRCMayInvestorTargetFY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howman/AppData/Local/Microsoft/Windows/INetCache/Content.Outlook/SA25N3KD/5-2019%20InvestorTarget%20F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SPVMHC\SPVMHC%20June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PCRC\Copy%20of%20TRCJUNInvestorTargetFY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PARS\PARS%20June%20Investor%20Targe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9%20Provider%20Reports\FRS\6-2019%20InvestorTarget%20FR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5-2019%20InvestorTarget%20F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12">
          <cell r="D12">
            <v>41</v>
          </cell>
          <cell r="F12">
            <v>52</v>
          </cell>
          <cell r="H12">
            <v>59</v>
          </cell>
          <cell r="L12">
            <v>56</v>
          </cell>
          <cell r="N12">
            <v>58</v>
          </cell>
          <cell r="P12">
            <v>55</v>
          </cell>
          <cell r="T12">
            <v>58</v>
          </cell>
          <cell r="V12">
            <v>56</v>
          </cell>
          <cell r="X12">
            <v>53</v>
          </cell>
        </row>
        <row r="13">
          <cell r="D13">
            <v>0</v>
          </cell>
          <cell r="F13">
            <v>0</v>
          </cell>
          <cell r="H13">
            <v>0</v>
          </cell>
          <cell r="L13">
            <v>0</v>
          </cell>
          <cell r="N13">
            <v>0</v>
          </cell>
          <cell r="P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L14">
            <v>0</v>
          </cell>
          <cell r="N14">
            <v>0</v>
          </cell>
          <cell r="P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D15">
            <v>48</v>
          </cell>
          <cell r="F15">
            <v>50</v>
          </cell>
          <cell r="H15">
            <v>46</v>
          </cell>
          <cell r="L15">
            <v>44</v>
          </cell>
          <cell r="N15">
            <v>49</v>
          </cell>
          <cell r="P15">
            <v>51</v>
          </cell>
          <cell r="T15">
            <v>53</v>
          </cell>
          <cell r="V15">
            <v>47</v>
          </cell>
          <cell r="X15">
            <v>52</v>
          </cell>
        </row>
        <row r="16">
          <cell r="D16">
            <v>37</v>
          </cell>
          <cell r="F16">
            <v>37</v>
          </cell>
          <cell r="H16">
            <v>37</v>
          </cell>
          <cell r="L16">
            <v>44</v>
          </cell>
          <cell r="N16">
            <v>47</v>
          </cell>
          <cell r="P16">
            <v>49</v>
          </cell>
          <cell r="T16">
            <v>49</v>
          </cell>
          <cell r="V16">
            <v>46</v>
          </cell>
          <cell r="X16">
            <v>45</v>
          </cell>
        </row>
        <row r="17">
          <cell r="D17">
            <v>35</v>
          </cell>
          <cell r="F17">
            <v>35</v>
          </cell>
          <cell r="H17">
            <v>40</v>
          </cell>
          <cell r="L17">
            <v>44</v>
          </cell>
          <cell r="N17">
            <v>53</v>
          </cell>
          <cell r="P17">
            <v>59</v>
          </cell>
          <cell r="T17">
            <v>68</v>
          </cell>
          <cell r="V17">
            <v>61</v>
          </cell>
          <cell r="X17">
            <v>58</v>
          </cell>
        </row>
        <row r="18">
          <cell r="D18">
            <v>1</v>
          </cell>
          <cell r="F18">
            <v>1</v>
          </cell>
          <cell r="H18">
            <v>1</v>
          </cell>
          <cell r="L18">
            <v>1</v>
          </cell>
          <cell r="N18">
            <v>1</v>
          </cell>
          <cell r="P18">
            <v>1</v>
          </cell>
          <cell r="T18">
            <v>2</v>
          </cell>
          <cell r="V18">
            <v>3</v>
          </cell>
          <cell r="X18">
            <v>3</v>
          </cell>
        </row>
        <row r="19">
          <cell r="D19">
            <v>21</v>
          </cell>
          <cell r="F19">
            <v>23</v>
          </cell>
          <cell r="H19">
            <v>0</v>
          </cell>
          <cell r="L19">
            <v>21</v>
          </cell>
          <cell r="N19">
            <v>19</v>
          </cell>
          <cell r="P19">
            <v>21</v>
          </cell>
          <cell r="T19">
            <v>19</v>
          </cell>
          <cell r="V19">
            <v>17</v>
          </cell>
          <cell r="X19">
            <v>24</v>
          </cell>
        </row>
        <row r="20">
          <cell r="D20">
            <v>0</v>
          </cell>
          <cell r="F20">
            <v>0</v>
          </cell>
          <cell r="H20">
            <v>20</v>
          </cell>
          <cell r="L20">
            <v>0</v>
          </cell>
          <cell r="N20">
            <v>0</v>
          </cell>
          <cell r="P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L21">
            <v>0</v>
          </cell>
          <cell r="N21">
            <v>0</v>
          </cell>
          <cell r="P21">
            <v>0</v>
          </cell>
          <cell r="T21">
            <v>0</v>
          </cell>
          <cell r="V21">
            <v>0</v>
          </cell>
          <cell r="X21">
            <v>0</v>
          </cell>
        </row>
        <row r="22">
          <cell r="D22">
            <v>5</v>
          </cell>
          <cell r="F22">
            <v>5</v>
          </cell>
          <cell r="H22">
            <v>5</v>
          </cell>
          <cell r="L22">
            <v>5</v>
          </cell>
          <cell r="N22">
            <v>5</v>
          </cell>
          <cell r="P22">
            <v>5</v>
          </cell>
          <cell r="T22">
            <v>6</v>
          </cell>
          <cell r="V22">
            <v>7</v>
          </cell>
          <cell r="X22">
            <v>6</v>
          </cell>
        </row>
        <row r="23">
          <cell r="D23">
            <v>0</v>
          </cell>
          <cell r="F23">
            <v>0</v>
          </cell>
          <cell r="H23">
            <v>0</v>
          </cell>
          <cell r="L23">
            <v>0</v>
          </cell>
          <cell r="N23">
            <v>0</v>
          </cell>
          <cell r="P23">
            <v>0</v>
          </cell>
          <cell r="T23">
            <v>0</v>
          </cell>
          <cell r="V23">
            <v>0</v>
          </cell>
          <cell r="X23">
            <v>0</v>
          </cell>
        </row>
        <row r="24">
          <cell r="D24">
            <v>188</v>
          </cell>
          <cell r="F24">
            <v>203</v>
          </cell>
          <cell r="H24">
            <v>208</v>
          </cell>
          <cell r="L24">
            <v>215</v>
          </cell>
          <cell r="N24">
            <v>232</v>
          </cell>
          <cell r="P24">
            <v>241</v>
          </cell>
          <cell r="T24">
            <v>255</v>
          </cell>
          <cell r="V24">
            <v>237</v>
          </cell>
          <cell r="X24">
            <v>241</v>
          </cell>
        </row>
        <row r="25">
          <cell r="D25"/>
        </row>
        <row r="26">
          <cell r="D26"/>
        </row>
        <row r="28">
          <cell r="D28"/>
        </row>
        <row r="29">
          <cell r="D29">
            <v>43282</v>
          </cell>
        </row>
        <row r="30">
          <cell r="D30">
            <v>2</v>
          </cell>
          <cell r="F30">
            <v>2</v>
          </cell>
          <cell r="H30">
            <v>1</v>
          </cell>
          <cell r="L30">
            <v>2</v>
          </cell>
          <cell r="N30">
            <v>1</v>
          </cell>
          <cell r="P30">
            <v>1</v>
          </cell>
          <cell r="T30">
            <v>1</v>
          </cell>
          <cell r="V30">
            <v>1</v>
          </cell>
          <cell r="X30">
            <v>1</v>
          </cell>
        </row>
        <row r="31">
          <cell r="D31">
            <v>0</v>
          </cell>
          <cell r="F31">
            <v>0</v>
          </cell>
          <cell r="H31">
            <v>0</v>
          </cell>
          <cell r="L31">
            <v>0</v>
          </cell>
          <cell r="N31">
            <v>0</v>
          </cell>
          <cell r="P31">
            <v>0</v>
          </cell>
          <cell r="T31">
            <v>0</v>
          </cell>
          <cell r="V31">
            <v>0</v>
          </cell>
          <cell r="X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L32">
            <v>0</v>
          </cell>
          <cell r="N32">
            <v>0</v>
          </cell>
          <cell r="P32">
            <v>0</v>
          </cell>
          <cell r="T32">
            <v>0</v>
          </cell>
          <cell r="V32">
            <v>0</v>
          </cell>
          <cell r="X32">
            <v>0</v>
          </cell>
        </row>
        <row r="33">
          <cell r="D33">
            <v>4</v>
          </cell>
          <cell r="F33">
            <v>4</v>
          </cell>
          <cell r="H33">
            <v>2</v>
          </cell>
          <cell r="L33">
            <v>3</v>
          </cell>
          <cell r="N33">
            <v>1</v>
          </cell>
          <cell r="P33">
            <v>2</v>
          </cell>
          <cell r="T33">
            <v>2</v>
          </cell>
          <cell r="V33">
            <v>2</v>
          </cell>
          <cell r="X33">
            <v>2</v>
          </cell>
        </row>
        <row r="34">
          <cell r="D34">
            <v>0</v>
          </cell>
          <cell r="F34">
            <v>0</v>
          </cell>
          <cell r="H34">
            <v>0</v>
          </cell>
          <cell r="L34">
            <v>0</v>
          </cell>
          <cell r="N34">
            <v>0</v>
          </cell>
          <cell r="P34">
            <v>0</v>
          </cell>
          <cell r="T34">
            <v>0</v>
          </cell>
          <cell r="V34">
            <v>0</v>
          </cell>
          <cell r="X34">
            <v>0</v>
          </cell>
        </row>
        <row r="35">
          <cell r="D35">
            <v>2</v>
          </cell>
          <cell r="F35">
            <v>2</v>
          </cell>
          <cell r="H35">
            <v>2</v>
          </cell>
          <cell r="L35">
            <v>2</v>
          </cell>
          <cell r="N35">
            <v>2</v>
          </cell>
          <cell r="P35">
            <v>3</v>
          </cell>
          <cell r="T35">
            <v>3</v>
          </cell>
          <cell r="V35">
            <v>1</v>
          </cell>
          <cell r="X35">
            <v>2</v>
          </cell>
        </row>
        <row r="36">
          <cell r="D36">
            <v>0</v>
          </cell>
          <cell r="F36">
            <v>0</v>
          </cell>
          <cell r="H36">
            <v>0</v>
          </cell>
          <cell r="L36">
            <v>0</v>
          </cell>
          <cell r="N36">
            <v>0</v>
          </cell>
          <cell r="P36">
            <v>0</v>
          </cell>
          <cell r="T36">
            <v>0</v>
          </cell>
          <cell r="V36">
            <v>0</v>
          </cell>
          <cell r="X36">
            <v>0</v>
          </cell>
        </row>
        <row r="37">
          <cell r="D37">
            <v>1</v>
          </cell>
          <cell r="F37">
            <v>1</v>
          </cell>
          <cell r="H37">
            <v>1</v>
          </cell>
          <cell r="L37">
            <v>1</v>
          </cell>
          <cell r="N37">
            <v>1</v>
          </cell>
          <cell r="P37">
            <v>1</v>
          </cell>
          <cell r="T37">
            <v>1</v>
          </cell>
          <cell r="V37">
            <v>1</v>
          </cell>
          <cell r="X37">
            <v>1</v>
          </cell>
        </row>
        <row r="38">
          <cell r="D38">
            <v>0</v>
          </cell>
          <cell r="F38">
            <v>0</v>
          </cell>
          <cell r="H38">
            <v>0</v>
          </cell>
          <cell r="L38">
            <v>0</v>
          </cell>
          <cell r="N38">
            <v>0</v>
          </cell>
          <cell r="P38">
            <v>0</v>
          </cell>
          <cell r="T38">
            <v>0</v>
          </cell>
          <cell r="V38">
            <v>0</v>
          </cell>
          <cell r="X38">
            <v>0</v>
          </cell>
        </row>
        <row r="39">
          <cell r="D39">
            <v>0</v>
          </cell>
          <cell r="F39">
            <v>0</v>
          </cell>
          <cell r="H39">
            <v>0</v>
          </cell>
          <cell r="L39">
            <v>0</v>
          </cell>
          <cell r="N39">
            <v>0</v>
          </cell>
          <cell r="P39">
            <v>0</v>
          </cell>
          <cell r="T39">
            <v>0</v>
          </cell>
          <cell r="V39">
            <v>0</v>
          </cell>
          <cell r="X39">
            <v>0</v>
          </cell>
        </row>
        <row r="40">
          <cell r="D40">
            <v>0</v>
          </cell>
          <cell r="F40">
            <v>0</v>
          </cell>
          <cell r="H40">
            <v>0</v>
          </cell>
          <cell r="L40">
            <v>0</v>
          </cell>
          <cell r="N40">
            <v>0</v>
          </cell>
          <cell r="P40">
            <v>0</v>
          </cell>
          <cell r="T40">
            <v>0</v>
          </cell>
          <cell r="V40">
            <v>0</v>
          </cell>
          <cell r="X40">
            <v>0</v>
          </cell>
        </row>
        <row r="41">
          <cell r="D41">
            <v>0</v>
          </cell>
          <cell r="F41">
            <v>0</v>
          </cell>
          <cell r="H41">
            <v>0</v>
          </cell>
          <cell r="L41">
            <v>0</v>
          </cell>
          <cell r="N41">
            <v>0</v>
          </cell>
          <cell r="P41">
            <v>0</v>
          </cell>
          <cell r="T41">
            <v>0</v>
          </cell>
          <cell r="V41">
            <v>0</v>
          </cell>
          <cell r="X41">
            <v>0</v>
          </cell>
        </row>
        <row r="42">
          <cell r="D42">
            <v>9</v>
          </cell>
          <cell r="F42">
            <v>9</v>
          </cell>
          <cell r="H42">
            <v>6</v>
          </cell>
          <cell r="L42">
            <v>8</v>
          </cell>
          <cell r="N42">
            <v>5</v>
          </cell>
          <cell r="P42">
            <v>7</v>
          </cell>
          <cell r="T42">
            <v>7</v>
          </cell>
          <cell r="V42">
            <v>5</v>
          </cell>
          <cell r="X42">
            <v>6</v>
          </cell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>
            <v>43282</v>
          </cell>
        </row>
        <row r="48">
          <cell r="D48">
            <v>44</v>
          </cell>
          <cell r="F48">
            <v>49</v>
          </cell>
          <cell r="H48">
            <v>56</v>
          </cell>
          <cell r="L48">
            <v>57</v>
          </cell>
          <cell r="N48">
            <v>61</v>
          </cell>
          <cell r="P48">
            <v>60</v>
          </cell>
          <cell r="T48">
            <v>57</v>
          </cell>
          <cell r="V48">
            <v>55</v>
          </cell>
          <cell r="X48">
            <v>61</v>
          </cell>
        </row>
        <row r="49">
          <cell r="D49">
            <v>0</v>
          </cell>
          <cell r="F49">
            <v>0</v>
          </cell>
          <cell r="H49">
            <v>0</v>
          </cell>
          <cell r="L49">
            <v>0</v>
          </cell>
          <cell r="N49">
            <v>0</v>
          </cell>
          <cell r="P49">
            <v>0</v>
          </cell>
          <cell r="T49">
            <v>0</v>
          </cell>
          <cell r="V49">
            <v>0</v>
          </cell>
          <cell r="X49">
            <v>0</v>
          </cell>
        </row>
        <row r="50">
          <cell r="D50">
            <v>0</v>
          </cell>
          <cell r="F50">
            <v>0</v>
          </cell>
          <cell r="H50">
            <v>0</v>
          </cell>
          <cell r="L50">
            <v>0</v>
          </cell>
          <cell r="N50">
            <v>0</v>
          </cell>
          <cell r="P50">
            <v>0</v>
          </cell>
          <cell r="T50">
            <v>0</v>
          </cell>
          <cell r="V50">
            <v>0</v>
          </cell>
          <cell r="X50">
            <v>0</v>
          </cell>
        </row>
        <row r="51">
          <cell r="D51">
            <v>74</v>
          </cell>
          <cell r="F51">
            <v>78</v>
          </cell>
          <cell r="H51">
            <v>70</v>
          </cell>
          <cell r="L51">
            <v>75</v>
          </cell>
          <cell r="N51">
            <v>80</v>
          </cell>
          <cell r="P51">
            <v>82</v>
          </cell>
          <cell r="T51">
            <v>87</v>
          </cell>
          <cell r="V51">
            <v>92</v>
          </cell>
          <cell r="X51">
            <v>82</v>
          </cell>
        </row>
        <row r="52">
          <cell r="D52">
            <v>23</v>
          </cell>
          <cell r="F52">
            <v>27</v>
          </cell>
          <cell r="H52">
            <v>33</v>
          </cell>
          <cell r="L52">
            <v>34</v>
          </cell>
          <cell r="N52">
            <v>34</v>
          </cell>
          <cell r="P52">
            <v>36</v>
          </cell>
          <cell r="T52">
            <v>35</v>
          </cell>
          <cell r="V52">
            <v>36</v>
          </cell>
          <cell r="X52">
            <v>36</v>
          </cell>
        </row>
        <row r="53">
          <cell r="D53">
            <v>15</v>
          </cell>
          <cell r="F53">
            <v>12</v>
          </cell>
          <cell r="H53">
            <v>13</v>
          </cell>
          <cell r="L53">
            <v>14</v>
          </cell>
          <cell r="N53">
            <v>15</v>
          </cell>
          <cell r="P53">
            <v>15</v>
          </cell>
          <cell r="T53">
            <v>17</v>
          </cell>
          <cell r="V53">
            <v>12</v>
          </cell>
          <cell r="X53">
            <v>20</v>
          </cell>
        </row>
        <row r="54">
          <cell r="D54">
            <v>4</v>
          </cell>
          <cell r="F54">
            <v>3</v>
          </cell>
          <cell r="H54">
            <v>4</v>
          </cell>
          <cell r="L54">
            <v>4</v>
          </cell>
          <cell r="N54">
            <v>4</v>
          </cell>
          <cell r="P54">
            <v>3</v>
          </cell>
          <cell r="T54">
            <v>4</v>
          </cell>
          <cell r="V54">
            <v>4</v>
          </cell>
          <cell r="X54">
            <v>4</v>
          </cell>
        </row>
        <row r="55">
          <cell r="D55">
            <v>31</v>
          </cell>
          <cell r="F55">
            <v>29</v>
          </cell>
          <cell r="H55">
            <v>22</v>
          </cell>
          <cell r="L55">
            <v>22</v>
          </cell>
          <cell r="N55">
            <v>24</v>
          </cell>
          <cell r="P55">
            <v>23</v>
          </cell>
          <cell r="T55">
            <v>21</v>
          </cell>
          <cell r="V55">
            <v>20</v>
          </cell>
          <cell r="X55">
            <v>23</v>
          </cell>
        </row>
        <row r="56">
          <cell r="D56">
            <v>0</v>
          </cell>
          <cell r="F56">
            <v>0</v>
          </cell>
          <cell r="H56">
            <v>0</v>
          </cell>
          <cell r="L56">
            <v>0</v>
          </cell>
          <cell r="N56">
            <v>0</v>
          </cell>
          <cell r="P56">
            <v>0</v>
          </cell>
          <cell r="T56">
            <v>0</v>
          </cell>
          <cell r="V56">
            <v>0</v>
          </cell>
          <cell r="X56">
            <v>0</v>
          </cell>
        </row>
        <row r="57">
          <cell r="D57">
            <v>0</v>
          </cell>
          <cell r="F57">
            <v>0</v>
          </cell>
          <cell r="H57">
            <v>0</v>
          </cell>
          <cell r="L57">
            <v>0</v>
          </cell>
          <cell r="N57">
            <v>0</v>
          </cell>
          <cell r="P57">
            <v>0</v>
          </cell>
          <cell r="T57">
            <v>0</v>
          </cell>
          <cell r="V57">
            <v>0</v>
          </cell>
          <cell r="X57">
            <v>0</v>
          </cell>
        </row>
        <row r="58">
          <cell r="D58">
            <v>7</v>
          </cell>
          <cell r="F58">
            <v>8</v>
          </cell>
          <cell r="H58">
            <v>8</v>
          </cell>
          <cell r="L58">
            <v>8</v>
          </cell>
          <cell r="N58">
            <v>8</v>
          </cell>
          <cell r="P58">
            <v>8</v>
          </cell>
          <cell r="T58">
            <v>7</v>
          </cell>
          <cell r="V58">
            <v>6</v>
          </cell>
          <cell r="X58">
            <v>6</v>
          </cell>
        </row>
        <row r="59">
          <cell r="D59">
            <v>0</v>
          </cell>
          <cell r="F59">
            <v>0</v>
          </cell>
          <cell r="H59">
            <v>0</v>
          </cell>
          <cell r="L59">
            <v>0</v>
          </cell>
          <cell r="N59">
            <v>0</v>
          </cell>
          <cell r="P59">
            <v>0</v>
          </cell>
          <cell r="T59">
            <v>0</v>
          </cell>
          <cell r="V59">
            <v>0</v>
          </cell>
          <cell r="X59">
            <v>0</v>
          </cell>
        </row>
        <row r="60">
          <cell r="D60">
            <v>198</v>
          </cell>
          <cell r="F60">
            <v>206</v>
          </cell>
          <cell r="H60">
            <v>206</v>
          </cell>
          <cell r="L60">
            <v>214</v>
          </cell>
          <cell r="N60">
            <v>226</v>
          </cell>
          <cell r="P60">
            <v>227</v>
          </cell>
          <cell r="T60">
            <v>228</v>
          </cell>
          <cell r="V60">
            <v>225</v>
          </cell>
          <cell r="X60">
            <v>232</v>
          </cell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/>
        </row>
        <row r="66">
          <cell r="D66">
            <v>43282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/>
        </row>
        <row r="81">
          <cell r="D81"/>
        </row>
        <row r="82">
          <cell r="D82"/>
        </row>
        <row r="83">
          <cell r="D83"/>
        </row>
        <row r="84">
          <cell r="D84">
            <v>43282</v>
          </cell>
        </row>
        <row r="85">
          <cell r="D85">
            <v>4</v>
          </cell>
          <cell r="F85">
            <v>3</v>
          </cell>
          <cell r="H85">
            <v>5</v>
          </cell>
          <cell r="L85">
            <v>7</v>
          </cell>
          <cell r="N85">
            <v>7</v>
          </cell>
          <cell r="P85">
            <v>5</v>
          </cell>
          <cell r="T85">
            <v>5</v>
          </cell>
          <cell r="V85">
            <v>6</v>
          </cell>
          <cell r="X85">
            <v>5</v>
          </cell>
        </row>
        <row r="86">
          <cell r="D86">
            <v>0</v>
          </cell>
          <cell r="F86">
            <v>0</v>
          </cell>
          <cell r="H86">
            <v>0</v>
          </cell>
          <cell r="L86">
            <v>0</v>
          </cell>
          <cell r="N86">
            <v>0</v>
          </cell>
          <cell r="P86">
            <v>0</v>
          </cell>
          <cell r="T86">
            <v>0</v>
          </cell>
          <cell r="V86">
            <v>0</v>
          </cell>
          <cell r="X86">
            <v>0</v>
          </cell>
        </row>
        <row r="87">
          <cell r="D87">
            <v>0</v>
          </cell>
          <cell r="F87">
            <v>0</v>
          </cell>
          <cell r="H87">
            <v>0</v>
          </cell>
          <cell r="L87">
            <v>0</v>
          </cell>
          <cell r="N87">
            <v>0</v>
          </cell>
          <cell r="P87">
            <v>0</v>
          </cell>
          <cell r="T87">
            <v>0</v>
          </cell>
          <cell r="V87">
            <v>0</v>
          </cell>
          <cell r="X87">
            <v>0</v>
          </cell>
        </row>
        <row r="88">
          <cell r="D88">
            <v>2</v>
          </cell>
          <cell r="F88">
            <v>2</v>
          </cell>
          <cell r="H88">
            <v>2</v>
          </cell>
          <cell r="L88">
            <v>2</v>
          </cell>
          <cell r="N88">
            <v>3</v>
          </cell>
          <cell r="P88">
            <v>2</v>
          </cell>
          <cell r="T88">
            <v>2</v>
          </cell>
          <cell r="V88">
            <v>3</v>
          </cell>
          <cell r="X88">
            <v>3</v>
          </cell>
        </row>
        <row r="89">
          <cell r="D89">
            <v>3</v>
          </cell>
          <cell r="F89">
            <v>1</v>
          </cell>
          <cell r="H89">
            <v>2</v>
          </cell>
          <cell r="L89">
            <v>2</v>
          </cell>
          <cell r="N89">
            <v>2</v>
          </cell>
          <cell r="P89">
            <v>0</v>
          </cell>
          <cell r="T89">
            <v>3</v>
          </cell>
          <cell r="V89">
            <v>3</v>
          </cell>
          <cell r="X89">
            <v>3</v>
          </cell>
        </row>
        <row r="90">
          <cell r="D90">
            <v>0</v>
          </cell>
          <cell r="F90">
            <v>0</v>
          </cell>
          <cell r="H90">
            <v>0</v>
          </cell>
          <cell r="L90">
            <v>0</v>
          </cell>
          <cell r="N90">
            <v>0</v>
          </cell>
          <cell r="P90">
            <v>0</v>
          </cell>
          <cell r="T90">
            <v>0</v>
          </cell>
          <cell r="V90">
            <v>0</v>
          </cell>
          <cell r="X90">
            <v>1</v>
          </cell>
        </row>
        <row r="91">
          <cell r="D91">
            <v>1</v>
          </cell>
          <cell r="F91">
            <v>1</v>
          </cell>
          <cell r="H91">
            <v>1</v>
          </cell>
          <cell r="L91">
            <v>1</v>
          </cell>
          <cell r="N91">
            <v>0</v>
          </cell>
          <cell r="P91">
            <v>2</v>
          </cell>
          <cell r="T91">
            <v>0</v>
          </cell>
          <cell r="V91">
            <v>0</v>
          </cell>
          <cell r="X91">
            <v>0</v>
          </cell>
        </row>
        <row r="92">
          <cell r="D92">
            <v>2</v>
          </cell>
          <cell r="F92">
            <v>2</v>
          </cell>
          <cell r="H92">
            <v>2</v>
          </cell>
          <cell r="L92">
            <v>2</v>
          </cell>
          <cell r="N92">
            <v>2</v>
          </cell>
          <cell r="P92">
            <v>3</v>
          </cell>
          <cell r="T92">
            <v>3</v>
          </cell>
          <cell r="V92">
            <v>3</v>
          </cell>
          <cell r="X92">
            <v>3</v>
          </cell>
        </row>
        <row r="93">
          <cell r="D93">
            <v>0</v>
          </cell>
          <cell r="F93">
            <v>0</v>
          </cell>
          <cell r="H93">
            <v>0</v>
          </cell>
          <cell r="L93">
            <v>0</v>
          </cell>
          <cell r="N93">
            <v>0</v>
          </cell>
          <cell r="P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D94">
            <v>0</v>
          </cell>
          <cell r="F94">
            <v>0</v>
          </cell>
          <cell r="H94">
            <v>0</v>
          </cell>
          <cell r="L94">
            <v>0</v>
          </cell>
          <cell r="N94">
            <v>0</v>
          </cell>
          <cell r="P94">
            <v>0</v>
          </cell>
          <cell r="T94">
            <v>0</v>
          </cell>
          <cell r="V94">
            <v>0</v>
          </cell>
          <cell r="X94">
            <v>0</v>
          </cell>
        </row>
        <row r="95">
          <cell r="D95">
            <v>1</v>
          </cell>
          <cell r="F95">
            <v>1</v>
          </cell>
          <cell r="H95">
            <v>1</v>
          </cell>
          <cell r="L95">
            <v>1</v>
          </cell>
          <cell r="N95">
            <v>1</v>
          </cell>
          <cell r="P95">
            <v>2</v>
          </cell>
          <cell r="T95">
            <v>2</v>
          </cell>
          <cell r="V95">
            <v>2</v>
          </cell>
          <cell r="X95">
            <v>2</v>
          </cell>
        </row>
        <row r="96">
          <cell r="D96">
            <v>0</v>
          </cell>
          <cell r="F96">
            <v>0</v>
          </cell>
          <cell r="H96">
            <v>0</v>
          </cell>
          <cell r="L96">
            <v>0</v>
          </cell>
          <cell r="N96">
            <v>0</v>
          </cell>
          <cell r="P96">
            <v>0</v>
          </cell>
          <cell r="T96">
            <v>0</v>
          </cell>
          <cell r="V96">
            <v>0</v>
          </cell>
          <cell r="X96">
            <v>0</v>
          </cell>
        </row>
        <row r="97">
          <cell r="D97">
            <v>13</v>
          </cell>
          <cell r="F97">
            <v>10</v>
          </cell>
          <cell r="H97">
            <v>13</v>
          </cell>
          <cell r="L97">
            <v>15</v>
          </cell>
          <cell r="N97">
            <v>15</v>
          </cell>
          <cell r="P97">
            <v>14</v>
          </cell>
          <cell r="T97">
            <v>15</v>
          </cell>
          <cell r="V97">
            <v>17</v>
          </cell>
          <cell r="X97">
            <v>17</v>
          </cell>
        </row>
        <row r="98">
          <cell r="D98"/>
        </row>
        <row r="99">
          <cell r="D99"/>
        </row>
        <row r="100">
          <cell r="D100"/>
        </row>
        <row r="101">
          <cell r="D101"/>
        </row>
        <row r="102">
          <cell r="D102">
            <v>43282</v>
          </cell>
        </row>
        <row r="103">
          <cell r="D103">
            <v>10</v>
          </cell>
          <cell r="F103">
            <v>9</v>
          </cell>
          <cell r="H103">
            <v>9</v>
          </cell>
          <cell r="L103">
            <v>7</v>
          </cell>
          <cell r="N103">
            <v>6</v>
          </cell>
          <cell r="P103">
            <v>7</v>
          </cell>
          <cell r="T103">
            <v>8</v>
          </cell>
          <cell r="V103">
            <v>10</v>
          </cell>
          <cell r="X103">
            <v>8</v>
          </cell>
        </row>
        <row r="104">
          <cell r="D104">
            <v>0</v>
          </cell>
          <cell r="F104">
            <v>0</v>
          </cell>
          <cell r="H104">
            <v>0</v>
          </cell>
          <cell r="L104">
            <v>0</v>
          </cell>
          <cell r="N104">
            <v>0</v>
          </cell>
          <cell r="P104">
            <v>0</v>
          </cell>
          <cell r="T104">
            <v>0</v>
          </cell>
          <cell r="V104">
            <v>0</v>
          </cell>
          <cell r="X104">
            <v>0</v>
          </cell>
        </row>
        <row r="105">
          <cell r="D105">
            <v>0</v>
          </cell>
          <cell r="F105">
            <v>0</v>
          </cell>
          <cell r="H105">
            <v>0</v>
          </cell>
          <cell r="L105">
            <v>0</v>
          </cell>
          <cell r="N105">
            <v>0</v>
          </cell>
          <cell r="P105">
            <v>0</v>
          </cell>
          <cell r="T105">
            <v>0</v>
          </cell>
          <cell r="V105">
            <v>0</v>
          </cell>
          <cell r="X105">
            <v>0</v>
          </cell>
        </row>
        <row r="106">
          <cell r="D106">
            <v>27</v>
          </cell>
          <cell r="F106">
            <v>24</v>
          </cell>
          <cell r="H106">
            <v>18</v>
          </cell>
          <cell r="L106">
            <v>20</v>
          </cell>
          <cell r="N106">
            <v>16</v>
          </cell>
          <cell r="P106">
            <v>25</v>
          </cell>
          <cell r="T106">
            <v>27</v>
          </cell>
          <cell r="V106">
            <v>35</v>
          </cell>
          <cell r="X106">
            <v>36</v>
          </cell>
        </row>
        <row r="107">
          <cell r="D107">
            <v>3</v>
          </cell>
          <cell r="F107">
            <v>3</v>
          </cell>
          <cell r="H107">
            <v>0</v>
          </cell>
          <cell r="L107">
            <v>1</v>
          </cell>
          <cell r="N107">
            <v>0</v>
          </cell>
          <cell r="P107">
            <v>0</v>
          </cell>
          <cell r="T107">
            <v>3</v>
          </cell>
          <cell r="V107">
            <v>4</v>
          </cell>
          <cell r="X107">
            <v>4</v>
          </cell>
        </row>
        <row r="108">
          <cell r="D108">
            <v>19</v>
          </cell>
          <cell r="F108">
            <v>17</v>
          </cell>
          <cell r="H108">
            <v>22</v>
          </cell>
          <cell r="L108">
            <v>34</v>
          </cell>
          <cell r="N108">
            <v>18</v>
          </cell>
          <cell r="P108">
            <v>31</v>
          </cell>
          <cell r="T108">
            <v>40</v>
          </cell>
          <cell r="V108">
            <v>37</v>
          </cell>
          <cell r="X108">
            <v>36</v>
          </cell>
        </row>
        <row r="109">
          <cell r="D109">
            <v>7</v>
          </cell>
          <cell r="F109">
            <v>7</v>
          </cell>
          <cell r="H109">
            <v>7</v>
          </cell>
          <cell r="L109">
            <v>6</v>
          </cell>
          <cell r="N109">
            <v>6</v>
          </cell>
          <cell r="P109">
            <v>5</v>
          </cell>
          <cell r="T109">
            <v>6</v>
          </cell>
          <cell r="V109">
            <v>8</v>
          </cell>
          <cell r="X109">
            <v>8</v>
          </cell>
        </row>
        <row r="110">
          <cell r="D110">
            <v>10</v>
          </cell>
          <cell r="F110">
            <v>7</v>
          </cell>
          <cell r="H110">
            <v>7</v>
          </cell>
          <cell r="L110">
            <v>7</v>
          </cell>
          <cell r="N110">
            <v>6</v>
          </cell>
          <cell r="P110">
            <v>7</v>
          </cell>
          <cell r="T110">
            <v>11</v>
          </cell>
          <cell r="V110">
            <v>9</v>
          </cell>
          <cell r="X110">
            <v>12</v>
          </cell>
        </row>
        <row r="111">
          <cell r="D111">
            <v>0</v>
          </cell>
          <cell r="F111">
            <v>0</v>
          </cell>
          <cell r="H111">
            <v>0</v>
          </cell>
          <cell r="L111">
            <v>0</v>
          </cell>
          <cell r="N111">
            <v>0</v>
          </cell>
          <cell r="P111">
            <v>0</v>
          </cell>
          <cell r="T111">
            <v>0</v>
          </cell>
          <cell r="V111">
            <v>0</v>
          </cell>
          <cell r="X111">
            <v>0</v>
          </cell>
        </row>
        <row r="112">
          <cell r="D112">
            <v>0</v>
          </cell>
          <cell r="F112">
            <v>0</v>
          </cell>
          <cell r="H112">
            <v>0</v>
          </cell>
          <cell r="L112">
            <v>0</v>
          </cell>
          <cell r="N112">
            <v>0</v>
          </cell>
          <cell r="P112">
            <v>0</v>
          </cell>
          <cell r="T112">
            <v>0</v>
          </cell>
          <cell r="V112">
            <v>0</v>
          </cell>
          <cell r="X112">
            <v>0</v>
          </cell>
        </row>
        <row r="113">
          <cell r="D113">
            <v>1</v>
          </cell>
          <cell r="F113">
            <v>1</v>
          </cell>
          <cell r="H113">
            <v>1</v>
          </cell>
          <cell r="L113">
            <v>0</v>
          </cell>
          <cell r="N113">
            <v>1</v>
          </cell>
          <cell r="P113">
            <v>2</v>
          </cell>
          <cell r="T113">
            <v>3</v>
          </cell>
          <cell r="V113">
            <v>3</v>
          </cell>
          <cell r="X113">
            <v>4</v>
          </cell>
        </row>
        <row r="114">
          <cell r="D114">
            <v>0</v>
          </cell>
          <cell r="F114">
            <v>0</v>
          </cell>
          <cell r="H114">
            <v>0</v>
          </cell>
          <cell r="L114">
            <v>0</v>
          </cell>
          <cell r="N114">
            <v>0</v>
          </cell>
          <cell r="P114">
            <v>0</v>
          </cell>
          <cell r="T114">
            <v>0</v>
          </cell>
          <cell r="V114">
            <v>0</v>
          </cell>
          <cell r="X114">
            <v>0</v>
          </cell>
        </row>
        <row r="115">
          <cell r="D115">
            <v>77</v>
          </cell>
          <cell r="F115">
            <v>68</v>
          </cell>
          <cell r="H115">
            <v>64</v>
          </cell>
          <cell r="L115">
            <v>75</v>
          </cell>
          <cell r="N115">
            <v>53</v>
          </cell>
          <cell r="P115">
            <v>77</v>
          </cell>
          <cell r="T115">
            <v>98</v>
          </cell>
          <cell r="V115">
            <v>106</v>
          </cell>
          <cell r="X115">
            <v>108</v>
          </cell>
        </row>
        <row r="116">
          <cell r="D116"/>
        </row>
        <row r="117">
          <cell r="D117"/>
        </row>
        <row r="118">
          <cell r="D118"/>
        </row>
        <row r="119">
          <cell r="D119"/>
        </row>
        <row r="120">
          <cell r="D120">
            <v>43282</v>
          </cell>
        </row>
        <row r="121">
          <cell r="D121">
            <v>101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155</v>
          </cell>
        </row>
        <row r="125">
          <cell r="D125">
            <v>66</v>
          </cell>
        </row>
        <row r="126">
          <cell r="D126">
            <v>71</v>
          </cell>
        </row>
        <row r="127">
          <cell r="D127">
            <v>13</v>
          </cell>
        </row>
        <row r="128">
          <cell r="D128">
            <v>65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14</v>
          </cell>
        </row>
        <row r="132">
          <cell r="D132">
            <v>0</v>
          </cell>
        </row>
        <row r="133">
          <cell r="D133"/>
        </row>
        <row r="134">
          <cell r="D134">
            <v>408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12">
          <cell r="D12">
            <v>2</v>
          </cell>
          <cell r="F12">
            <v>4</v>
          </cell>
          <cell r="H12">
            <v>2</v>
          </cell>
          <cell r="L12">
            <v>2</v>
          </cell>
          <cell r="N12">
            <v>2</v>
          </cell>
          <cell r="P12">
            <v>4</v>
          </cell>
          <cell r="T12">
            <v>2</v>
          </cell>
          <cell r="V12">
            <v>5</v>
          </cell>
          <cell r="X12">
            <v>4</v>
          </cell>
        </row>
        <row r="13">
          <cell r="D13">
            <v>0</v>
          </cell>
          <cell r="F13">
            <v>0</v>
          </cell>
          <cell r="H13">
            <v>0</v>
          </cell>
          <cell r="L13">
            <v>0</v>
          </cell>
          <cell r="N13">
            <v>0</v>
          </cell>
          <cell r="P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L14">
            <v>0</v>
          </cell>
          <cell r="N14">
            <v>0</v>
          </cell>
          <cell r="P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D15">
            <v>5</v>
          </cell>
          <cell r="F15">
            <v>3</v>
          </cell>
          <cell r="H15">
            <v>3</v>
          </cell>
          <cell r="L15">
            <v>3</v>
          </cell>
          <cell r="N15">
            <v>2</v>
          </cell>
          <cell r="P15">
            <v>2</v>
          </cell>
          <cell r="T15">
            <v>1</v>
          </cell>
          <cell r="V15">
            <v>2</v>
          </cell>
          <cell r="X15">
            <v>1</v>
          </cell>
        </row>
        <row r="16">
          <cell r="D16">
            <v>2</v>
          </cell>
          <cell r="F16">
            <v>2</v>
          </cell>
          <cell r="H16">
            <v>4</v>
          </cell>
          <cell r="L16">
            <v>3</v>
          </cell>
          <cell r="N16">
            <v>2</v>
          </cell>
          <cell r="P16">
            <v>1</v>
          </cell>
          <cell r="T16">
            <v>2</v>
          </cell>
          <cell r="V16">
            <v>1</v>
          </cell>
          <cell r="X16">
            <v>1</v>
          </cell>
        </row>
        <row r="17">
          <cell r="D17">
            <v>0</v>
          </cell>
          <cell r="F17">
            <v>2</v>
          </cell>
          <cell r="H17">
            <v>3</v>
          </cell>
          <cell r="L17">
            <v>0</v>
          </cell>
          <cell r="N17">
            <v>0</v>
          </cell>
          <cell r="P17">
            <v>1</v>
          </cell>
          <cell r="T17">
            <v>3</v>
          </cell>
          <cell r="V17">
            <v>2</v>
          </cell>
          <cell r="X17">
            <v>1</v>
          </cell>
        </row>
        <row r="18">
          <cell r="D18">
            <v>0</v>
          </cell>
          <cell r="F18">
            <v>0</v>
          </cell>
          <cell r="H18">
            <v>0</v>
          </cell>
          <cell r="L18">
            <v>0</v>
          </cell>
          <cell r="N18">
            <v>0</v>
          </cell>
          <cell r="P18">
            <v>0</v>
          </cell>
          <cell r="T18">
            <v>0</v>
          </cell>
          <cell r="V18">
            <v>0</v>
          </cell>
          <cell r="X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L19">
            <v>0</v>
          </cell>
          <cell r="N19">
            <v>0</v>
          </cell>
          <cell r="P19">
            <v>0</v>
          </cell>
          <cell r="T19">
            <v>0</v>
          </cell>
          <cell r="V19">
            <v>0</v>
          </cell>
          <cell r="X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L20">
            <v>0</v>
          </cell>
          <cell r="N20">
            <v>0</v>
          </cell>
          <cell r="P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L21">
            <v>0</v>
          </cell>
          <cell r="N21">
            <v>0</v>
          </cell>
          <cell r="P21">
            <v>0</v>
          </cell>
          <cell r="T21">
            <v>0</v>
          </cell>
          <cell r="V21">
            <v>0</v>
          </cell>
          <cell r="X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L22">
            <v>0</v>
          </cell>
          <cell r="N22">
            <v>0</v>
          </cell>
          <cell r="P22">
            <v>0</v>
          </cell>
          <cell r="T22">
            <v>0</v>
          </cell>
          <cell r="V22">
            <v>0</v>
          </cell>
          <cell r="X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L23">
            <v>0</v>
          </cell>
          <cell r="N23">
            <v>0</v>
          </cell>
          <cell r="P23">
            <v>0</v>
          </cell>
          <cell r="T23">
            <v>0</v>
          </cell>
          <cell r="V23">
            <v>0</v>
          </cell>
          <cell r="X23">
            <v>0</v>
          </cell>
        </row>
        <row r="24">
          <cell r="D24">
            <v>9</v>
          </cell>
          <cell r="F24">
            <v>11</v>
          </cell>
          <cell r="H24">
            <v>12</v>
          </cell>
          <cell r="L24">
            <v>8</v>
          </cell>
          <cell r="N24">
            <v>6</v>
          </cell>
          <cell r="P24">
            <v>8</v>
          </cell>
          <cell r="T24">
            <v>8</v>
          </cell>
          <cell r="V24">
            <v>10</v>
          </cell>
          <cell r="X24">
            <v>7</v>
          </cell>
        </row>
        <row r="25">
          <cell r="D25"/>
        </row>
        <row r="26">
          <cell r="D26"/>
        </row>
        <row r="28">
          <cell r="D28"/>
        </row>
        <row r="29">
          <cell r="D29">
            <v>43282</v>
          </cell>
        </row>
        <row r="30">
          <cell r="D30">
            <v>1</v>
          </cell>
          <cell r="F30">
            <v>4</v>
          </cell>
          <cell r="H30">
            <v>3</v>
          </cell>
          <cell r="L30">
            <v>2</v>
          </cell>
          <cell r="N30">
            <v>5</v>
          </cell>
          <cell r="P30">
            <v>3</v>
          </cell>
          <cell r="T30">
            <v>8</v>
          </cell>
          <cell r="V30">
            <v>10</v>
          </cell>
          <cell r="X30">
            <v>7</v>
          </cell>
        </row>
        <row r="31">
          <cell r="D31">
            <v>0</v>
          </cell>
          <cell r="F31"/>
          <cell r="H31">
            <v>0</v>
          </cell>
          <cell r="L31">
            <v>0</v>
          </cell>
          <cell r="N31">
            <v>0</v>
          </cell>
          <cell r="P31">
            <v>0</v>
          </cell>
          <cell r="T31">
            <v>0</v>
          </cell>
          <cell r="V31">
            <v>0</v>
          </cell>
          <cell r="X31">
            <v>0</v>
          </cell>
        </row>
        <row r="32">
          <cell r="D32">
            <v>1</v>
          </cell>
          <cell r="F32"/>
          <cell r="H32">
            <v>0</v>
          </cell>
          <cell r="L32">
            <v>0</v>
          </cell>
          <cell r="N32">
            <v>0</v>
          </cell>
          <cell r="P32">
            <v>0</v>
          </cell>
          <cell r="T32">
            <v>0</v>
          </cell>
          <cell r="V32">
            <v>0</v>
          </cell>
          <cell r="X32">
            <v>0</v>
          </cell>
        </row>
        <row r="33">
          <cell r="D33">
            <v>12</v>
          </cell>
          <cell r="F33">
            <v>12</v>
          </cell>
          <cell r="H33">
            <v>11</v>
          </cell>
          <cell r="L33">
            <v>15</v>
          </cell>
          <cell r="N33">
            <v>13</v>
          </cell>
          <cell r="P33">
            <v>14</v>
          </cell>
          <cell r="T33">
            <v>13</v>
          </cell>
          <cell r="V33">
            <v>11</v>
          </cell>
          <cell r="X33">
            <v>7</v>
          </cell>
        </row>
        <row r="34">
          <cell r="D34">
            <v>2</v>
          </cell>
          <cell r="F34">
            <v>3</v>
          </cell>
          <cell r="H34">
            <v>4</v>
          </cell>
          <cell r="L34">
            <v>4</v>
          </cell>
          <cell r="N34">
            <v>4</v>
          </cell>
          <cell r="P34">
            <v>2</v>
          </cell>
          <cell r="T34">
            <v>2</v>
          </cell>
          <cell r="V34">
            <v>5</v>
          </cell>
          <cell r="X34">
            <v>4</v>
          </cell>
        </row>
        <row r="35">
          <cell r="D35">
            <v>7</v>
          </cell>
          <cell r="F35">
            <v>13</v>
          </cell>
          <cell r="H35">
            <v>9</v>
          </cell>
          <cell r="L35">
            <v>11</v>
          </cell>
          <cell r="N35">
            <v>11</v>
          </cell>
          <cell r="P35">
            <v>9</v>
          </cell>
          <cell r="T35">
            <v>7</v>
          </cell>
          <cell r="V35">
            <v>8</v>
          </cell>
          <cell r="X35">
            <v>6</v>
          </cell>
        </row>
        <row r="36">
          <cell r="D36">
            <v>0</v>
          </cell>
          <cell r="F36"/>
          <cell r="H36">
            <v>0</v>
          </cell>
          <cell r="L36">
            <v>0</v>
          </cell>
          <cell r="N36">
            <v>0</v>
          </cell>
          <cell r="P36">
            <v>0</v>
          </cell>
          <cell r="T36">
            <v>0</v>
          </cell>
          <cell r="V36">
            <v>0</v>
          </cell>
          <cell r="X36">
            <v>0</v>
          </cell>
        </row>
        <row r="37">
          <cell r="D37">
            <v>0</v>
          </cell>
          <cell r="F37"/>
          <cell r="H37">
            <v>0</v>
          </cell>
          <cell r="L37">
            <v>0</v>
          </cell>
          <cell r="N37">
            <v>0</v>
          </cell>
          <cell r="P37">
            <v>0</v>
          </cell>
          <cell r="T37">
            <v>0</v>
          </cell>
          <cell r="V37">
            <v>0</v>
          </cell>
          <cell r="X37">
            <v>0</v>
          </cell>
        </row>
        <row r="38">
          <cell r="D38">
            <v>0</v>
          </cell>
          <cell r="F38"/>
          <cell r="H38">
            <v>0</v>
          </cell>
          <cell r="L38">
            <v>0</v>
          </cell>
          <cell r="N38">
            <v>0</v>
          </cell>
          <cell r="P38">
            <v>0</v>
          </cell>
          <cell r="T38">
            <v>0</v>
          </cell>
          <cell r="V38">
            <v>0</v>
          </cell>
          <cell r="X38">
            <v>0</v>
          </cell>
        </row>
        <row r="39">
          <cell r="D39">
            <v>0</v>
          </cell>
          <cell r="F39"/>
          <cell r="H39">
            <v>0</v>
          </cell>
          <cell r="L39">
            <v>0</v>
          </cell>
          <cell r="N39">
            <v>0</v>
          </cell>
          <cell r="P39">
            <v>0</v>
          </cell>
          <cell r="T39">
            <v>0</v>
          </cell>
          <cell r="V39">
            <v>0</v>
          </cell>
          <cell r="X39">
            <v>0</v>
          </cell>
        </row>
        <row r="40">
          <cell r="D40">
            <v>0</v>
          </cell>
          <cell r="F40"/>
          <cell r="H40">
            <v>0</v>
          </cell>
          <cell r="L40">
            <v>1</v>
          </cell>
          <cell r="N40">
            <v>2</v>
          </cell>
          <cell r="P40">
            <v>3</v>
          </cell>
          <cell r="T40">
            <v>3</v>
          </cell>
          <cell r="V40">
            <v>3</v>
          </cell>
          <cell r="X40">
            <v>0</v>
          </cell>
        </row>
        <row r="41">
          <cell r="D41">
            <v>0</v>
          </cell>
          <cell r="F41"/>
          <cell r="H41">
            <v>0</v>
          </cell>
          <cell r="L41">
            <v>0</v>
          </cell>
          <cell r="N41">
            <v>0</v>
          </cell>
          <cell r="P41">
            <v>0</v>
          </cell>
          <cell r="T41">
            <v>0</v>
          </cell>
          <cell r="V41">
            <v>0</v>
          </cell>
          <cell r="X41">
            <v>0</v>
          </cell>
        </row>
        <row r="42">
          <cell r="D42">
            <v>23</v>
          </cell>
          <cell r="F42">
            <v>32</v>
          </cell>
          <cell r="H42">
            <v>27</v>
          </cell>
          <cell r="L42">
            <v>33</v>
          </cell>
          <cell r="N42">
            <v>35</v>
          </cell>
          <cell r="P42">
            <v>31</v>
          </cell>
          <cell r="T42">
            <v>33</v>
          </cell>
          <cell r="V42">
            <v>37</v>
          </cell>
          <cell r="X42">
            <v>24</v>
          </cell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>
            <v>43282</v>
          </cell>
        </row>
        <row r="48">
          <cell r="D48">
            <v>6</v>
          </cell>
          <cell r="F48">
            <v>6</v>
          </cell>
          <cell r="H48">
            <v>5</v>
          </cell>
          <cell r="L48">
            <v>3</v>
          </cell>
          <cell r="N48">
            <v>5</v>
          </cell>
          <cell r="P48">
            <v>5</v>
          </cell>
          <cell r="T48">
            <v>5</v>
          </cell>
          <cell r="V48">
            <v>4</v>
          </cell>
          <cell r="X48">
            <v>3</v>
          </cell>
        </row>
        <row r="49">
          <cell r="D49"/>
          <cell r="F49"/>
          <cell r="H49"/>
          <cell r="L49"/>
          <cell r="N49"/>
          <cell r="P49"/>
          <cell r="T49"/>
          <cell r="V49"/>
          <cell r="X49"/>
        </row>
        <row r="50">
          <cell r="D50"/>
          <cell r="F50"/>
          <cell r="H50"/>
          <cell r="L50"/>
          <cell r="N50"/>
          <cell r="P50"/>
          <cell r="T50"/>
          <cell r="V50"/>
          <cell r="X50"/>
        </row>
        <row r="51">
          <cell r="D51">
            <v>5</v>
          </cell>
          <cell r="F51">
            <v>6</v>
          </cell>
          <cell r="H51">
            <v>4</v>
          </cell>
          <cell r="L51">
            <v>2</v>
          </cell>
          <cell r="N51">
            <v>4</v>
          </cell>
          <cell r="P51">
            <v>1</v>
          </cell>
          <cell r="T51">
            <v>1</v>
          </cell>
          <cell r="V51">
            <v>3</v>
          </cell>
          <cell r="X51">
            <v>3</v>
          </cell>
        </row>
        <row r="52">
          <cell r="D52"/>
          <cell r="F52">
            <v>2</v>
          </cell>
          <cell r="H52">
            <v>3</v>
          </cell>
          <cell r="L52">
            <v>1</v>
          </cell>
          <cell r="N52">
            <v>2</v>
          </cell>
          <cell r="P52">
            <v>1</v>
          </cell>
          <cell r="T52">
            <v>1</v>
          </cell>
          <cell r="V52">
            <v>1</v>
          </cell>
          <cell r="X52">
            <v>1</v>
          </cell>
        </row>
        <row r="53">
          <cell r="D53">
            <v>1</v>
          </cell>
          <cell r="F53">
            <v>1</v>
          </cell>
          <cell r="H53"/>
          <cell r="L53"/>
          <cell r="N53"/>
          <cell r="P53"/>
          <cell r="T53">
            <v>1</v>
          </cell>
          <cell r="V53"/>
          <cell r="X53"/>
        </row>
        <row r="54">
          <cell r="D54"/>
          <cell r="F54"/>
          <cell r="H54"/>
          <cell r="L54"/>
          <cell r="N54"/>
          <cell r="P54"/>
          <cell r="T54"/>
          <cell r="V54"/>
          <cell r="X54"/>
        </row>
        <row r="55">
          <cell r="D55"/>
          <cell r="F55"/>
          <cell r="H55"/>
          <cell r="L55"/>
          <cell r="N55"/>
          <cell r="P55"/>
          <cell r="T55"/>
          <cell r="V55"/>
          <cell r="X55"/>
        </row>
        <row r="56">
          <cell r="D56"/>
          <cell r="F56"/>
          <cell r="H56"/>
          <cell r="L56"/>
          <cell r="N56"/>
          <cell r="P56"/>
          <cell r="T56"/>
          <cell r="V56"/>
          <cell r="X56"/>
        </row>
        <row r="57">
          <cell r="D57"/>
          <cell r="F57"/>
          <cell r="H57"/>
          <cell r="L57"/>
          <cell r="N57"/>
          <cell r="P57"/>
          <cell r="T57"/>
          <cell r="V57"/>
          <cell r="X57"/>
        </row>
        <row r="58">
          <cell r="D58">
            <v>1</v>
          </cell>
          <cell r="F58">
            <v>1</v>
          </cell>
          <cell r="H58">
            <v>1</v>
          </cell>
          <cell r="L58">
            <v>1</v>
          </cell>
          <cell r="N58"/>
          <cell r="P58"/>
          <cell r="T58">
            <v>1</v>
          </cell>
          <cell r="V58"/>
          <cell r="X58"/>
        </row>
        <row r="59">
          <cell r="D59"/>
          <cell r="F59"/>
          <cell r="H59"/>
          <cell r="L59"/>
          <cell r="N59"/>
          <cell r="P59"/>
          <cell r="T59"/>
          <cell r="V59"/>
          <cell r="X59"/>
        </row>
        <row r="60">
          <cell r="D60">
            <v>13</v>
          </cell>
          <cell r="F60">
            <v>16</v>
          </cell>
          <cell r="H60">
            <v>13</v>
          </cell>
          <cell r="L60">
            <v>7</v>
          </cell>
          <cell r="N60">
            <v>11</v>
          </cell>
          <cell r="P60">
            <v>7</v>
          </cell>
          <cell r="T60">
            <v>9</v>
          </cell>
          <cell r="V60">
            <v>8</v>
          </cell>
          <cell r="X60">
            <v>7</v>
          </cell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/>
        </row>
        <row r="66">
          <cell r="D66">
            <v>43282</v>
          </cell>
          <cell r="H66">
            <v>43344</v>
          </cell>
          <cell r="L66">
            <v>43374</v>
          </cell>
          <cell r="N66">
            <v>43405</v>
          </cell>
          <cell r="P66">
            <v>43435</v>
          </cell>
          <cell r="T66">
            <v>43466</v>
          </cell>
          <cell r="V66">
            <v>43497</v>
          </cell>
          <cell r="X66">
            <v>43525</v>
          </cell>
        </row>
        <row r="67">
          <cell r="D67">
            <v>7</v>
          </cell>
          <cell r="H67">
            <v>11</v>
          </cell>
          <cell r="L67">
            <v>7</v>
          </cell>
          <cell r="N67">
            <v>3</v>
          </cell>
          <cell r="P67">
            <v>4</v>
          </cell>
          <cell r="T67">
            <v>5</v>
          </cell>
          <cell r="V67">
            <v>7</v>
          </cell>
          <cell r="X67">
            <v>4</v>
          </cell>
        </row>
        <row r="68">
          <cell r="D68">
            <v>0</v>
          </cell>
          <cell r="H68"/>
          <cell r="L68"/>
          <cell r="N68"/>
          <cell r="P68"/>
          <cell r="T68"/>
          <cell r="V68"/>
          <cell r="X68"/>
        </row>
        <row r="69">
          <cell r="D69">
            <v>0</v>
          </cell>
          <cell r="H69"/>
          <cell r="L69"/>
          <cell r="N69"/>
          <cell r="P69"/>
          <cell r="T69"/>
          <cell r="V69"/>
          <cell r="X69"/>
        </row>
        <row r="70">
          <cell r="D70">
            <v>27</v>
          </cell>
          <cell r="H70">
            <v>29</v>
          </cell>
          <cell r="L70">
            <v>35</v>
          </cell>
          <cell r="N70">
            <v>25</v>
          </cell>
          <cell r="P70">
            <v>28</v>
          </cell>
          <cell r="T70">
            <v>28</v>
          </cell>
          <cell r="V70">
            <v>21</v>
          </cell>
          <cell r="X70">
            <v>19</v>
          </cell>
        </row>
        <row r="71">
          <cell r="D71">
            <v>4</v>
          </cell>
          <cell r="H71">
            <v>4</v>
          </cell>
          <cell r="L71">
            <v>2</v>
          </cell>
          <cell r="N71">
            <v>5</v>
          </cell>
          <cell r="P71">
            <v>5</v>
          </cell>
          <cell r="T71">
            <v>4</v>
          </cell>
          <cell r="V71">
            <v>4</v>
          </cell>
          <cell r="X71">
            <v>3</v>
          </cell>
        </row>
        <row r="72">
          <cell r="D72">
            <v>4</v>
          </cell>
          <cell r="H72">
            <v>6</v>
          </cell>
          <cell r="L72">
            <v>5</v>
          </cell>
          <cell r="N72">
            <v>7</v>
          </cell>
          <cell r="P72">
            <v>5</v>
          </cell>
          <cell r="T72">
            <v>5</v>
          </cell>
          <cell r="V72">
            <v>3</v>
          </cell>
          <cell r="X72">
            <v>7</v>
          </cell>
        </row>
        <row r="73">
          <cell r="D73">
            <v>0</v>
          </cell>
          <cell r="H73"/>
          <cell r="L73"/>
          <cell r="N73"/>
          <cell r="P73"/>
          <cell r="T73"/>
          <cell r="V73"/>
          <cell r="X73"/>
        </row>
        <row r="74">
          <cell r="D74">
            <v>0</v>
          </cell>
          <cell r="H74"/>
          <cell r="L74"/>
          <cell r="N74"/>
          <cell r="P74"/>
          <cell r="T74"/>
          <cell r="V74"/>
          <cell r="X74"/>
        </row>
        <row r="75">
          <cell r="D75">
            <v>0</v>
          </cell>
          <cell r="H75"/>
          <cell r="L75"/>
          <cell r="N75"/>
          <cell r="P75"/>
          <cell r="T75"/>
          <cell r="V75"/>
          <cell r="X75"/>
        </row>
        <row r="76">
          <cell r="D76">
            <v>0</v>
          </cell>
          <cell r="H76"/>
          <cell r="L76"/>
          <cell r="N76"/>
          <cell r="P76"/>
          <cell r="T76"/>
          <cell r="V76"/>
          <cell r="X76"/>
        </row>
        <row r="77">
          <cell r="D77">
            <v>0</v>
          </cell>
          <cell r="H77"/>
          <cell r="L77">
            <v>1</v>
          </cell>
          <cell r="N77"/>
          <cell r="P77"/>
          <cell r="T77"/>
          <cell r="V77"/>
          <cell r="X77"/>
        </row>
        <row r="78">
          <cell r="D78">
            <v>0</v>
          </cell>
          <cell r="H78"/>
          <cell r="L78"/>
          <cell r="N78"/>
          <cell r="P78"/>
          <cell r="T78"/>
          <cell r="V78"/>
          <cell r="X78"/>
        </row>
        <row r="79">
          <cell r="D79">
            <v>42</v>
          </cell>
        </row>
        <row r="80">
          <cell r="D80"/>
        </row>
        <row r="81">
          <cell r="D81"/>
        </row>
        <row r="82">
          <cell r="D82"/>
        </row>
        <row r="83">
          <cell r="D83"/>
        </row>
        <row r="84">
          <cell r="D84">
            <v>43282</v>
          </cell>
        </row>
        <row r="85">
          <cell r="D85">
            <v>22</v>
          </cell>
          <cell r="F85">
            <v>24</v>
          </cell>
          <cell r="H85">
            <v>21</v>
          </cell>
          <cell r="L85">
            <v>23</v>
          </cell>
          <cell r="N85">
            <v>16</v>
          </cell>
          <cell r="P85">
            <v>15</v>
          </cell>
          <cell r="T85">
            <v>19</v>
          </cell>
          <cell r="V85">
            <v>17</v>
          </cell>
          <cell r="X85">
            <v>18</v>
          </cell>
        </row>
        <row r="86">
          <cell r="D86"/>
          <cell r="F86"/>
          <cell r="H86"/>
          <cell r="L86"/>
          <cell r="N86"/>
          <cell r="P86"/>
          <cell r="T86"/>
          <cell r="V86"/>
          <cell r="X86"/>
        </row>
        <row r="87">
          <cell r="D87"/>
          <cell r="F87"/>
          <cell r="H87"/>
          <cell r="L87"/>
          <cell r="N87"/>
          <cell r="P87"/>
          <cell r="T87"/>
          <cell r="V87"/>
          <cell r="X87"/>
        </row>
        <row r="88">
          <cell r="D88">
            <v>26</v>
          </cell>
          <cell r="F88">
            <v>23</v>
          </cell>
          <cell r="H88">
            <v>24</v>
          </cell>
          <cell r="L88">
            <v>20</v>
          </cell>
          <cell r="N88">
            <v>17</v>
          </cell>
          <cell r="P88">
            <v>12</v>
          </cell>
          <cell r="T88">
            <v>18</v>
          </cell>
          <cell r="V88">
            <v>16</v>
          </cell>
          <cell r="X88">
            <v>20</v>
          </cell>
        </row>
        <row r="89">
          <cell r="D89">
            <v>10</v>
          </cell>
          <cell r="F89">
            <v>7</v>
          </cell>
          <cell r="H89">
            <v>5</v>
          </cell>
          <cell r="L89">
            <v>6</v>
          </cell>
          <cell r="N89">
            <v>7</v>
          </cell>
          <cell r="P89">
            <v>7</v>
          </cell>
          <cell r="T89">
            <v>7</v>
          </cell>
          <cell r="V89">
            <v>5</v>
          </cell>
          <cell r="X89">
            <v>4</v>
          </cell>
        </row>
        <row r="90">
          <cell r="D90">
            <v>12</v>
          </cell>
          <cell r="F90">
            <v>7</v>
          </cell>
          <cell r="H90">
            <v>2</v>
          </cell>
          <cell r="L90">
            <v>1</v>
          </cell>
          <cell r="N90">
            <v>5</v>
          </cell>
          <cell r="P90">
            <v>2</v>
          </cell>
          <cell r="T90">
            <v>3</v>
          </cell>
          <cell r="V90">
            <v>7</v>
          </cell>
          <cell r="X90">
            <v>6</v>
          </cell>
        </row>
        <row r="91">
          <cell r="D91"/>
          <cell r="F91">
            <v>2</v>
          </cell>
          <cell r="H91">
            <v>2</v>
          </cell>
          <cell r="L91">
            <v>4</v>
          </cell>
          <cell r="N91">
            <v>2</v>
          </cell>
          <cell r="P91">
            <v>2</v>
          </cell>
          <cell r="T91">
            <v>4</v>
          </cell>
          <cell r="V91">
            <v>1</v>
          </cell>
          <cell r="X91">
            <v>1</v>
          </cell>
        </row>
        <row r="92">
          <cell r="D92"/>
          <cell r="F92"/>
          <cell r="H92"/>
          <cell r="L92"/>
          <cell r="N92"/>
          <cell r="P92"/>
          <cell r="T92"/>
          <cell r="V92"/>
          <cell r="X92"/>
        </row>
        <row r="93">
          <cell r="D93"/>
          <cell r="F93"/>
          <cell r="H93"/>
          <cell r="L93"/>
          <cell r="N93"/>
          <cell r="P93"/>
          <cell r="T93"/>
          <cell r="V93"/>
          <cell r="X93"/>
        </row>
        <row r="94">
          <cell r="D94"/>
          <cell r="F94"/>
          <cell r="H94"/>
          <cell r="L94"/>
          <cell r="N94"/>
          <cell r="P94"/>
          <cell r="T94"/>
          <cell r="V94"/>
          <cell r="X94"/>
        </row>
        <row r="95">
          <cell r="D95">
            <v>1</v>
          </cell>
          <cell r="F95"/>
          <cell r="H95">
            <v>2</v>
          </cell>
          <cell r="L95">
            <v>1</v>
          </cell>
          <cell r="N95">
            <v>2</v>
          </cell>
          <cell r="P95">
            <v>1</v>
          </cell>
          <cell r="T95">
            <v>1</v>
          </cell>
          <cell r="V95">
            <v>1</v>
          </cell>
          <cell r="X95">
            <v>3</v>
          </cell>
        </row>
        <row r="96">
          <cell r="D96"/>
          <cell r="F96"/>
          <cell r="H96"/>
          <cell r="L96"/>
          <cell r="N96"/>
          <cell r="P96"/>
          <cell r="T96"/>
          <cell r="V96"/>
          <cell r="X96"/>
        </row>
        <row r="97">
          <cell r="D97">
            <v>71</v>
          </cell>
          <cell r="F97">
            <v>63</v>
          </cell>
          <cell r="H97">
            <v>56</v>
          </cell>
          <cell r="L97">
            <v>55</v>
          </cell>
          <cell r="N97">
            <v>49</v>
          </cell>
          <cell r="P97">
            <v>39</v>
          </cell>
          <cell r="T97">
            <v>52</v>
          </cell>
          <cell r="V97">
            <v>47</v>
          </cell>
          <cell r="X97">
            <v>52</v>
          </cell>
        </row>
        <row r="98">
          <cell r="D98"/>
        </row>
        <row r="99">
          <cell r="D99"/>
        </row>
        <row r="100">
          <cell r="D100"/>
        </row>
        <row r="101">
          <cell r="D101"/>
        </row>
        <row r="102">
          <cell r="D102">
            <v>43282</v>
          </cell>
        </row>
        <row r="103">
          <cell r="D103">
            <v>0</v>
          </cell>
          <cell r="F103">
            <v>0</v>
          </cell>
          <cell r="H103">
            <v>0</v>
          </cell>
          <cell r="L103">
            <v>0</v>
          </cell>
          <cell r="N103">
            <v>0</v>
          </cell>
          <cell r="P103">
            <v>0</v>
          </cell>
          <cell r="T103">
            <v>0</v>
          </cell>
          <cell r="V103">
            <v>0</v>
          </cell>
          <cell r="X103">
            <v>0</v>
          </cell>
        </row>
        <row r="104">
          <cell r="D104">
            <v>0</v>
          </cell>
          <cell r="F104">
            <v>0</v>
          </cell>
          <cell r="H104">
            <v>0</v>
          </cell>
          <cell r="L104">
            <v>0</v>
          </cell>
          <cell r="N104">
            <v>0</v>
          </cell>
          <cell r="P104">
            <v>0</v>
          </cell>
          <cell r="T104">
            <v>0</v>
          </cell>
          <cell r="V104">
            <v>0</v>
          </cell>
          <cell r="X104">
            <v>0</v>
          </cell>
        </row>
        <row r="105">
          <cell r="D105">
            <v>0</v>
          </cell>
          <cell r="F105">
            <v>0</v>
          </cell>
          <cell r="H105">
            <v>0</v>
          </cell>
          <cell r="L105">
            <v>0</v>
          </cell>
          <cell r="N105">
            <v>0</v>
          </cell>
          <cell r="P105">
            <v>0</v>
          </cell>
          <cell r="T105">
            <v>0</v>
          </cell>
          <cell r="V105">
            <v>0</v>
          </cell>
          <cell r="X105">
            <v>0</v>
          </cell>
        </row>
        <row r="106">
          <cell r="D106">
            <v>0</v>
          </cell>
          <cell r="F106">
            <v>0</v>
          </cell>
          <cell r="H106">
            <v>0</v>
          </cell>
          <cell r="L106">
            <v>0</v>
          </cell>
          <cell r="N106">
            <v>0</v>
          </cell>
          <cell r="P106">
            <v>0</v>
          </cell>
          <cell r="T106">
            <v>0</v>
          </cell>
          <cell r="V106">
            <v>0</v>
          </cell>
          <cell r="X106">
            <v>0</v>
          </cell>
        </row>
        <row r="107">
          <cell r="D107">
            <v>0</v>
          </cell>
          <cell r="F107">
            <v>0</v>
          </cell>
          <cell r="H107">
            <v>0</v>
          </cell>
          <cell r="L107">
            <v>0</v>
          </cell>
          <cell r="N107">
            <v>0</v>
          </cell>
          <cell r="P107">
            <v>0</v>
          </cell>
          <cell r="T107">
            <v>0</v>
          </cell>
          <cell r="V107">
            <v>0</v>
          </cell>
          <cell r="X107">
            <v>0</v>
          </cell>
        </row>
        <row r="108">
          <cell r="D108">
            <v>0</v>
          </cell>
          <cell r="F108">
            <v>0</v>
          </cell>
          <cell r="H108">
            <v>0</v>
          </cell>
          <cell r="L108">
            <v>0</v>
          </cell>
          <cell r="N108">
            <v>0</v>
          </cell>
          <cell r="P108">
            <v>0</v>
          </cell>
          <cell r="T108">
            <v>0</v>
          </cell>
          <cell r="V108">
            <v>0</v>
          </cell>
          <cell r="X108">
            <v>0</v>
          </cell>
        </row>
        <row r="109">
          <cell r="D109">
            <v>0</v>
          </cell>
          <cell r="F109">
            <v>0</v>
          </cell>
          <cell r="H109">
            <v>0</v>
          </cell>
          <cell r="L109">
            <v>0</v>
          </cell>
          <cell r="N109">
            <v>0</v>
          </cell>
          <cell r="P109">
            <v>0</v>
          </cell>
          <cell r="T109">
            <v>0</v>
          </cell>
          <cell r="V109">
            <v>0</v>
          </cell>
          <cell r="X109">
            <v>0</v>
          </cell>
        </row>
        <row r="110">
          <cell r="D110">
            <v>0</v>
          </cell>
          <cell r="F110">
            <v>0</v>
          </cell>
          <cell r="H110">
            <v>0</v>
          </cell>
          <cell r="L110">
            <v>0</v>
          </cell>
          <cell r="N110">
            <v>0</v>
          </cell>
          <cell r="P110">
            <v>0</v>
          </cell>
          <cell r="T110">
            <v>0</v>
          </cell>
          <cell r="V110">
            <v>0</v>
          </cell>
          <cell r="X110">
            <v>0</v>
          </cell>
        </row>
        <row r="111">
          <cell r="D111">
            <v>0</v>
          </cell>
          <cell r="F111">
            <v>0</v>
          </cell>
          <cell r="H111">
            <v>0</v>
          </cell>
          <cell r="L111">
            <v>0</v>
          </cell>
          <cell r="N111">
            <v>0</v>
          </cell>
          <cell r="P111">
            <v>0</v>
          </cell>
          <cell r="T111">
            <v>0</v>
          </cell>
          <cell r="V111">
            <v>0</v>
          </cell>
          <cell r="X111">
            <v>0</v>
          </cell>
        </row>
        <row r="112">
          <cell r="D112">
            <v>0</v>
          </cell>
          <cell r="F112">
            <v>0</v>
          </cell>
          <cell r="H112">
            <v>0</v>
          </cell>
          <cell r="L112">
            <v>0</v>
          </cell>
          <cell r="N112">
            <v>0</v>
          </cell>
          <cell r="P112">
            <v>0</v>
          </cell>
          <cell r="T112">
            <v>0</v>
          </cell>
          <cell r="V112">
            <v>0</v>
          </cell>
          <cell r="X112">
            <v>0</v>
          </cell>
        </row>
        <row r="113">
          <cell r="D113">
            <v>0</v>
          </cell>
          <cell r="F113">
            <v>0</v>
          </cell>
          <cell r="H113">
            <v>0</v>
          </cell>
          <cell r="L113">
            <v>0</v>
          </cell>
          <cell r="N113">
            <v>0</v>
          </cell>
          <cell r="P113">
            <v>0</v>
          </cell>
          <cell r="T113">
            <v>0</v>
          </cell>
          <cell r="V113">
            <v>0</v>
          </cell>
          <cell r="X113">
            <v>0</v>
          </cell>
        </row>
        <row r="114">
          <cell r="D114">
            <v>0</v>
          </cell>
          <cell r="F114">
            <v>0</v>
          </cell>
          <cell r="H114">
            <v>0</v>
          </cell>
          <cell r="L114">
            <v>0</v>
          </cell>
          <cell r="N114">
            <v>0</v>
          </cell>
          <cell r="P114">
            <v>0</v>
          </cell>
          <cell r="T114">
            <v>0</v>
          </cell>
          <cell r="V114">
            <v>0</v>
          </cell>
          <cell r="X114">
            <v>0</v>
          </cell>
        </row>
        <row r="115">
          <cell r="D115">
            <v>0</v>
          </cell>
          <cell r="F115">
            <v>0</v>
          </cell>
          <cell r="H115">
            <v>0</v>
          </cell>
          <cell r="L115">
            <v>0</v>
          </cell>
          <cell r="N115">
            <v>0</v>
          </cell>
          <cell r="P115">
            <v>0</v>
          </cell>
          <cell r="T115">
            <v>0</v>
          </cell>
          <cell r="V115">
            <v>0</v>
          </cell>
          <cell r="X115">
            <v>0</v>
          </cell>
        </row>
        <row r="116">
          <cell r="D116"/>
        </row>
        <row r="117">
          <cell r="D117"/>
        </row>
        <row r="118">
          <cell r="D118"/>
        </row>
        <row r="119">
          <cell r="D119"/>
        </row>
        <row r="120">
          <cell r="D120">
            <v>43282</v>
          </cell>
        </row>
        <row r="121">
          <cell r="D121">
            <v>38</v>
          </cell>
        </row>
        <row r="122">
          <cell r="D122">
            <v>0</v>
          </cell>
        </row>
        <row r="123">
          <cell r="D123">
            <v>1</v>
          </cell>
        </row>
        <row r="124">
          <cell r="D124">
            <v>70</v>
          </cell>
        </row>
        <row r="125">
          <cell r="D125">
            <v>16</v>
          </cell>
        </row>
        <row r="126">
          <cell r="D126">
            <v>24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2</v>
          </cell>
        </row>
        <row r="132">
          <cell r="D132">
            <v>0</v>
          </cell>
        </row>
        <row r="133">
          <cell r="D133"/>
        </row>
        <row r="134">
          <cell r="D134">
            <v>158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  <sheetName val="Notes"/>
    </sheetNames>
    <sheetDataSet>
      <sheetData sheetId="0"/>
      <sheetData sheetId="1">
        <row r="12">
          <cell r="D12">
            <v>1</v>
          </cell>
          <cell r="F12">
            <v>1</v>
          </cell>
          <cell r="H12">
            <v>1</v>
          </cell>
          <cell r="L12">
            <v>1</v>
          </cell>
          <cell r="N12"/>
          <cell r="P12"/>
          <cell r="T12">
            <v>1</v>
          </cell>
          <cell r="V12"/>
          <cell r="X12"/>
        </row>
        <row r="13">
          <cell r="D13"/>
          <cell r="F13">
            <v>0</v>
          </cell>
          <cell r="H13"/>
          <cell r="L13"/>
          <cell r="N13"/>
          <cell r="P13"/>
          <cell r="T13"/>
          <cell r="V13">
            <v>0</v>
          </cell>
          <cell r="X13"/>
        </row>
        <row r="14">
          <cell r="D14"/>
          <cell r="F14">
            <v>0</v>
          </cell>
          <cell r="H14"/>
          <cell r="L14"/>
          <cell r="N14"/>
          <cell r="P14"/>
          <cell r="T14"/>
          <cell r="V14"/>
          <cell r="X14"/>
        </row>
        <row r="15">
          <cell r="D15"/>
          <cell r="F15">
            <v>0</v>
          </cell>
          <cell r="H15"/>
          <cell r="L15"/>
          <cell r="N15"/>
          <cell r="P15"/>
          <cell r="T15"/>
          <cell r="V15"/>
          <cell r="X15"/>
        </row>
        <row r="16">
          <cell r="D16">
            <v>1</v>
          </cell>
          <cell r="F16">
            <v>0</v>
          </cell>
          <cell r="H16"/>
          <cell r="L16"/>
          <cell r="N16"/>
          <cell r="P16"/>
          <cell r="T16"/>
          <cell r="V16"/>
          <cell r="X16">
            <v>1</v>
          </cell>
        </row>
        <row r="17">
          <cell r="D17"/>
          <cell r="F17">
            <v>2</v>
          </cell>
          <cell r="H17">
            <v>2</v>
          </cell>
          <cell r="L17">
            <v>2</v>
          </cell>
          <cell r="N17">
            <v>1</v>
          </cell>
          <cell r="P17"/>
          <cell r="T17"/>
          <cell r="V17"/>
          <cell r="X17">
            <v>1</v>
          </cell>
        </row>
        <row r="18">
          <cell r="D18"/>
          <cell r="F18">
            <v>0</v>
          </cell>
          <cell r="H18"/>
          <cell r="L18"/>
          <cell r="N18"/>
          <cell r="P18"/>
          <cell r="T18"/>
          <cell r="V18"/>
          <cell r="X18"/>
        </row>
        <row r="19">
          <cell r="D19">
            <v>1</v>
          </cell>
          <cell r="F19">
            <v>1</v>
          </cell>
          <cell r="H19">
            <v>1</v>
          </cell>
          <cell r="L19">
            <v>1</v>
          </cell>
          <cell r="N19"/>
          <cell r="P19"/>
          <cell r="T19"/>
          <cell r="V19"/>
          <cell r="X19"/>
        </row>
        <row r="20">
          <cell r="D20"/>
          <cell r="F20">
            <v>0</v>
          </cell>
          <cell r="H20"/>
          <cell r="L20"/>
          <cell r="N20"/>
          <cell r="P20"/>
          <cell r="T20"/>
          <cell r="V20"/>
          <cell r="X20"/>
        </row>
        <row r="21">
          <cell r="D21">
            <v>0</v>
          </cell>
          <cell r="F21">
            <v>0</v>
          </cell>
          <cell r="H21"/>
          <cell r="L21"/>
          <cell r="N21"/>
          <cell r="P21"/>
          <cell r="T21"/>
          <cell r="V21"/>
          <cell r="X21"/>
        </row>
        <row r="22">
          <cell r="D22">
            <v>0</v>
          </cell>
          <cell r="F22">
            <v>0</v>
          </cell>
          <cell r="H22"/>
          <cell r="L22"/>
          <cell r="N22"/>
          <cell r="P22"/>
          <cell r="T22"/>
          <cell r="V22"/>
          <cell r="X22"/>
        </row>
        <row r="23">
          <cell r="D23">
            <v>0</v>
          </cell>
          <cell r="F23">
            <v>0</v>
          </cell>
          <cell r="H23"/>
          <cell r="L23"/>
          <cell r="N23"/>
          <cell r="P23"/>
          <cell r="T23"/>
          <cell r="V23">
            <v>0</v>
          </cell>
          <cell r="X23">
            <v>0</v>
          </cell>
        </row>
        <row r="24">
          <cell r="D24">
            <v>3</v>
          </cell>
          <cell r="F24">
            <v>4</v>
          </cell>
          <cell r="H24">
            <v>4</v>
          </cell>
          <cell r="L24">
            <v>4</v>
          </cell>
          <cell r="N24">
            <v>1</v>
          </cell>
          <cell r="P24">
            <v>0</v>
          </cell>
          <cell r="T24">
            <v>1</v>
          </cell>
          <cell r="V24">
            <v>0</v>
          </cell>
          <cell r="X24">
            <v>2</v>
          </cell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>
            <v>43282</v>
          </cell>
        </row>
        <row r="30">
          <cell r="D30">
            <v>1</v>
          </cell>
          <cell r="F30"/>
          <cell r="H30"/>
          <cell r="L30">
            <v>1</v>
          </cell>
          <cell r="N30">
            <v>1</v>
          </cell>
          <cell r="P30">
            <v>2</v>
          </cell>
          <cell r="T30">
            <v>2</v>
          </cell>
          <cell r="V30">
            <v>3</v>
          </cell>
          <cell r="X30">
            <v>4</v>
          </cell>
        </row>
        <row r="31">
          <cell r="D31"/>
          <cell r="F31"/>
          <cell r="H31"/>
          <cell r="L31"/>
          <cell r="N31"/>
          <cell r="P31"/>
          <cell r="T31"/>
          <cell r="V31"/>
          <cell r="X31"/>
        </row>
        <row r="32">
          <cell r="D32"/>
          <cell r="F32"/>
          <cell r="H32"/>
          <cell r="L32"/>
          <cell r="N32"/>
          <cell r="P32"/>
          <cell r="T32"/>
          <cell r="V32"/>
          <cell r="X32"/>
        </row>
        <row r="33">
          <cell r="D33">
            <v>8</v>
          </cell>
          <cell r="F33">
            <v>8</v>
          </cell>
          <cell r="H33">
            <v>10</v>
          </cell>
          <cell r="L33">
            <v>9</v>
          </cell>
          <cell r="N33">
            <v>4</v>
          </cell>
          <cell r="P33">
            <v>5</v>
          </cell>
          <cell r="T33">
            <v>3</v>
          </cell>
          <cell r="V33">
            <v>5</v>
          </cell>
          <cell r="X33">
            <v>5</v>
          </cell>
        </row>
        <row r="34">
          <cell r="D34">
            <v>7</v>
          </cell>
          <cell r="F34">
            <v>5</v>
          </cell>
          <cell r="H34">
            <v>4</v>
          </cell>
          <cell r="L34">
            <v>5</v>
          </cell>
          <cell r="N34">
            <v>4</v>
          </cell>
          <cell r="P34">
            <v>3</v>
          </cell>
          <cell r="T34">
            <v>4</v>
          </cell>
          <cell r="V34">
            <v>4</v>
          </cell>
          <cell r="X34">
            <v>5</v>
          </cell>
        </row>
        <row r="35">
          <cell r="D35">
            <v>6</v>
          </cell>
          <cell r="F35">
            <v>3</v>
          </cell>
          <cell r="H35">
            <v>2</v>
          </cell>
          <cell r="L35">
            <v>2</v>
          </cell>
          <cell r="N35">
            <v>1</v>
          </cell>
          <cell r="P35">
            <v>3</v>
          </cell>
          <cell r="T35">
            <v>8</v>
          </cell>
          <cell r="V35">
            <v>7</v>
          </cell>
          <cell r="X35">
            <v>6</v>
          </cell>
        </row>
        <row r="36">
          <cell r="D36"/>
          <cell r="F36"/>
          <cell r="H36"/>
          <cell r="L36"/>
          <cell r="N36"/>
          <cell r="P36"/>
          <cell r="T36"/>
          <cell r="V36"/>
          <cell r="X36"/>
        </row>
        <row r="37">
          <cell r="D37">
            <v>1</v>
          </cell>
          <cell r="F37"/>
          <cell r="H37"/>
          <cell r="L37"/>
          <cell r="N37"/>
          <cell r="P37"/>
          <cell r="T37"/>
          <cell r="V37">
            <v>1</v>
          </cell>
          <cell r="X37">
            <v>1</v>
          </cell>
        </row>
        <row r="38">
          <cell r="D38"/>
          <cell r="F38"/>
          <cell r="H38"/>
          <cell r="L38"/>
          <cell r="N38"/>
          <cell r="P38"/>
          <cell r="T38"/>
          <cell r="V38"/>
          <cell r="X38"/>
        </row>
        <row r="39">
          <cell r="D39"/>
          <cell r="F39"/>
          <cell r="H39"/>
          <cell r="L39"/>
          <cell r="N39">
            <v>0</v>
          </cell>
          <cell r="P39">
            <v>0</v>
          </cell>
          <cell r="T39"/>
          <cell r="V39"/>
          <cell r="X39"/>
        </row>
        <row r="40">
          <cell r="D40"/>
          <cell r="F40">
            <v>0</v>
          </cell>
          <cell r="H40">
            <v>0</v>
          </cell>
          <cell r="L40">
            <v>0</v>
          </cell>
          <cell r="N40">
            <v>0</v>
          </cell>
          <cell r="P40">
            <v>0</v>
          </cell>
          <cell r="T40">
            <v>0</v>
          </cell>
          <cell r="V40">
            <v>0</v>
          </cell>
          <cell r="X40">
            <v>0</v>
          </cell>
        </row>
        <row r="41">
          <cell r="D41"/>
          <cell r="F41">
            <v>0</v>
          </cell>
          <cell r="H41">
            <v>0</v>
          </cell>
          <cell r="L41">
            <v>0</v>
          </cell>
          <cell r="N41">
            <v>0</v>
          </cell>
          <cell r="P41">
            <v>0</v>
          </cell>
          <cell r="T41">
            <v>0</v>
          </cell>
          <cell r="V41">
            <v>0</v>
          </cell>
          <cell r="X41">
            <v>0</v>
          </cell>
        </row>
        <row r="42">
          <cell r="D42">
            <v>23</v>
          </cell>
          <cell r="F42">
            <v>16</v>
          </cell>
          <cell r="H42">
            <v>16</v>
          </cell>
          <cell r="L42">
            <v>17</v>
          </cell>
          <cell r="N42">
            <v>10</v>
          </cell>
          <cell r="P42">
            <v>13</v>
          </cell>
          <cell r="T42">
            <v>17</v>
          </cell>
          <cell r="V42">
            <v>20</v>
          </cell>
          <cell r="X42">
            <v>21</v>
          </cell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>
            <v>43282</v>
          </cell>
        </row>
        <row r="48">
          <cell r="D48">
            <v>2</v>
          </cell>
          <cell r="F48">
            <v>1</v>
          </cell>
          <cell r="H48">
            <v>1</v>
          </cell>
          <cell r="L48">
            <v>1</v>
          </cell>
          <cell r="N48">
            <v>1</v>
          </cell>
          <cell r="P48">
            <v>1</v>
          </cell>
          <cell r="T48">
            <v>1</v>
          </cell>
          <cell r="V48">
            <v>1</v>
          </cell>
          <cell r="X48">
            <v>1</v>
          </cell>
        </row>
        <row r="49">
          <cell r="D49"/>
          <cell r="F49"/>
          <cell r="H49"/>
          <cell r="L49"/>
          <cell r="N49"/>
          <cell r="P49"/>
          <cell r="T49"/>
          <cell r="V49"/>
          <cell r="X49"/>
        </row>
        <row r="50">
          <cell r="D50"/>
          <cell r="F50"/>
          <cell r="H50"/>
          <cell r="L50"/>
          <cell r="N50"/>
          <cell r="P50"/>
          <cell r="T50"/>
          <cell r="V50"/>
          <cell r="X50"/>
        </row>
        <row r="51">
          <cell r="D51">
            <v>5</v>
          </cell>
          <cell r="F51">
            <v>5</v>
          </cell>
          <cell r="H51">
            <v>4</v>
          </cell>
          <cell r="L51">
            <v>2</v>
          </cell>
          <cell r="N51">
            <v>1</v>
          </cell>
          <cell r="P51">
            <v>1</v>
          </cell>
          <cell r="T51">
            <v>1</v>
          </cell>
          <cell r="V51">
            <v>1</v>
          </cell>
          <cell r="X51"/>
        </row>
        <row r="52">
          <cell r="D52"/>
          <cell r="F52"/>
          <cell r="H52"/>
          <cell r="L52"/>
          <cell r="N52">
            <v>1</v>
          </cell>
          <cell r="P52"/>
          <cell r="T52"/>
          <cell r="V52"/>
          <cell r="X52"/>
        </row>
        <row r="53">
          <cell r="D53">
            <v>1</v>
          </cell>
          <cell r="F53"/>
          <cell r="H53"/>
          <cell r="L53"/>
          <cell r="N53"/>
          <cell r="P53"/>
          <cell r="T53"/>
          <cell r="V53"/>
          <cell r="X53"/>
        </row>
        <row r="54">
          <cell r="D54"/>
          <cell r="F54"/>
          <cell r="H54"/>
          <cell r="L54"/>
          <cell r="N54"/>
          <cell r="P54"/>
          <cell r="T54"/>
          <cell r="V54"/>
          <cell r="X54"/>
        </row>
        <row r="55">
          <cell r="D55"/>
          <cell r="F55"/>
          <cell r="H55"/>
          <cell r="L55"/>
          <cell r="N55"/>
          <cell r="P55"/>
          <cell r="T55">
            <v>1</v>
          </cell>
          <cell r="V55">
            <v>1</v>
          </cell>
          <cell r="X55"/>
        </row>
        <row r="56">
          <cell r="D56"/>
          <cell r="F56"/>
          <cell r="H56"/>
          <cell r="L56"/>
          <cell r="N56"/>
          <cell r="P56"/>
          <cell r="T56"/>
          <cell r="V56"/>
          <cell r="X56"/>
        </row>
        <row r="57">
          <cell r="D57">
            <v>0</v>
          </cell>
          <cell r="F57"/>
          <cell r="H57"/>
          <cell r="L57"/>
          <cell r="N57"/>
          <cell r="P57"/>
          <cell r="T57"/>
          <cell r="V57"/>
          <cell r="X57"/>
        </row>
        <row r="58">
          <cell r="D58">
            <v>0</v>
          </cell>
          <cell r="F58"/>
          <cell r="H58"/>
          <cell r="L58"/>
          <cell r="N58"/>
          <cell r="P58"/>
          <cell r="T58"/>
          <cell r="V58"/>
          <cell r="X58"/>
        </row>
        <row r="59">
          <cell r="D59">
            <v>0</v>
          </cell>
          <cell r="F59"/>
          <cell r="H59"/>
          <cell r="L59"/>
          <cell r="N59"/>
          <cell r="P59"/>
          <cell r="T59"/>
          <cell r="V59"/>
          <cell r="X59"/>
        </row>
        <row r="60">
          <cell r="D60">
            <v>8</v>
          </cell>
          <cell r="F60">
            <v>6</v>
          </cell>
          <cell r="H60">
            <v>5</v>
          </cell>
          <cell r="L60">
            <v>3</v>
          </cell>
          <cell r="N60">
            <v>3</v>
          </cell>
          <cell r="P60">
            <v>2</v>
          </cell>
          <cell r="T60">
            <v>3</v>
          </cell>
          <cell r="V60">
            <v>3</v>
          </cell>
          <cell r="X60">
            <v>1</v>
          </cell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>
            <v>43282</v>
          </cell>
        </row>
        <row r="66">
          <cell r="D66">
            <v>23</v>
          </cell>
          <cell r="H66">
            <v>25</v>
          </cell>
          <cell r="L66">
            <v>27</v>
          </cell>
          <cell r="N66">
            <v>27</v>
          </cell>
          <cell r="P66">
            <v>24</v>
          </cell>
          <cell r="T66">
            <v>28</v>
          </cell>
          <cell r="V66">
            <v>21</v>
          </cell>
          <cell r="X66">
            <v>21</v>
          </cell>
        </row>
        <row r="67">
          <cell r="D67">
            <v>0</v>
          </cell>
          <cell r="H67"/>
          <cell r="L67"/>
          <cell r="N67"/>
          <cell r="P67"/>
          <cell r="T67"/>
          <cell r="V67"/>
          <cell r="X67"/>
        </row>
        <row r="68">
          <cell r="D68">
            <v>1</v>
          </cell>
          <cell r="H68">
            <v>2</v>
          </cell>
          <cell r="L68">
            <v>2</v>
          </cell>
          <cell r="N68">
            <v>3</v>
          </cell>
          <cell r="P68">
            <v>2</v>
          </cell>
          <cell r="T68"/>
          <cell r="V68">
            <v>2</v>
          </cell>
          <cell r="X68">
            <v>3</v>
          </cell>
        </row>
        <row r="69">
          <cell r="D69">
            <v>32</v>
          </cell>
          <cell r="H69">
            <v>23</v>
          </cell>
          <cell r="L69">
            <v>23</v>
          </cell>
          <cell r="N69">
            <v>24</v>
          </cell>
          <cell r="P69">
            <v>23</v>
          </cell>
          <cell r="T69">
            <v>28</v>
          </cell>
          <cell r="V69">
            <v>27</v>
          </cell>
          <cell r="X69">
            <v>23</v>
          </cell>
        </row>
        <row r="70">
          <cell r="D70">
            <v>22</v>
          </cell>
          <cell r="H70">
            <v>28</v>
          </cell>
          <cell r="L70">
            <v>24</v>
          </cell>
          <cell r="N70">
            <v>25</v>
          </cell>
          <cell r="P70">
            <v>26</v>
          </cell>
          <cell r="T70">
            <v>20</v>
          </cell>
          <cell r="V70">
            <v>21</v>
          </cell>
          <cell r="X70">
            <v>20</v>
          </cell>
        </row>
        <row r="71">
          <cell r="D71">
            <v>22</v>
          </cell>
          <cell r="H71">
            <v>17</v>
          </cell>
          <cell r="L71">
            <v>15</v>
          </cell>
          <cell r="N71">
            <v>15</v>
          </cell>
          <cell r="P71">
            <v>14</v>
          </cell>
          <cell r="T71">
            <v>11</v>
          </cell>
          <cell r="V71">
            <v>13</v>
          </cell>
          <cell r="X71">
            <v>14</v>
          </cell>
        </row>
        <row r="72">
          <cell r="D72">
            <v>0</v>
          </cell>
          <cell r="H72">
            <v>1</v>
          </cell>
          <cell r="L72">
            <v>1</v>
          </cell>
          <cell r="N72">
            <v>3</v>
          </cell>
          <cell r="P72">
            <v>3</v>
          </cell>
          <cell r="T72">
            <v>1</v>
          </cell>
          <cell r="V72">
            <v>1</v>
          </cell>
          <cell r="X72">
            <v>2</v>
          </cell>
        </row>
        <row r="73">
          <cell r="D73">
            <v>15</v>
          </cell>
          <cell r="H73">
            <v>14</v>
          </cell>
          <cell r="L73">
            <v>15</v>
          </cell>
          <cell r="N73">
            <v>14</v>
          </cell>
          <cell r="P73">
            <v>10</v>
          </cell>
          <cell r="T73">
            <v>11</v>
          </cell>
          <cell r="V73">
            <v>11</v>
          </cell>
          <cell r="X73">
            <v>10</v>
          </cell>
        </row>
        <row r="74">
          <cell r="D74">
            <v>0</v>
          </cell>
          <cell r="H74"/>
          <cell r="L74"/>
          <cell r="N74"/>
          <cell r="P74"/>
          <cell r="T74"/>
          <cell r="V74"/>
          <cell r="X74"/>
        </row>
        <row r="75">
          <cell r="D75">
            <v>0</v>
          </cell>
          <cell r="H75"/>
          <cell r="L75"/>
          <cell r="N75"/>
          <cell r="P75"/>
          <cell r="T75"/>
          <cell r="V75"/>
          <cell r="X75"/>
        </row>
        <row r="76">
          <cell r="D76">
            <v>3</v>
          </cell>
          <cell r="H76">
            <v>1</v>
          </cell>
          <cell r="L76">
            <v>1</v>
          </cell>
          <cell r="N76">
            <v>1</v>
          </cell>
          <cell r="P76">
            <v>1</v>
          </cell>
          <cell r="T76">
            <v>2</v>
          </cell>
          <cell r="V76">
            <v>2</v>
          </cell>
          <cell r="X76">
            <v>2</v>
          </cell>
        </row>
        <row r="77">
          <cell r="D77">
            <v>0</v>
          </cell>
          <cell r="H77"/>
          <cell r="L77"/>
          <cell r="N77"/>
          <cell r="P77"/>
          <cell r="T77"/>
          <cell r="V77"/>
          <cell r="X77"/>
        </row>
        <row r="78">
          <cell r="D78">
            <v>118</v>
          </cell>
          <cell r="H78">
            <v>111</v>
          </cell>
          <cell r="L78">
            <v>108</v>
          </cell>
          <cell r="N78">
            <v>112</v>
          </cell>
          <cell r="P78">
            <v>103</v>
          </cell>
          <cell r="T78">
            <v>101</v>
          </cell>
          <cell r="V78">
            <v>98</v>
          </cell>
          <cell r="X78">
            <v>95</v>
          </cell>
        </row>
        <row r="79">
          <cell r="D79"/>
        </row>
        <row r="80">
          <cell r="D80"/>
        </row>
        <row r="81">
          <cell r="D81"/>
        </row>
        <row r="82">
          <cell r="D82"/>
        </row>
        <row r="83">
          <cell r="D83">
            <v>43282</v>
          </cell>
        </row>
        <row r="84">
          <cell r="D84">
            <v>35</v>
          </cell>
        </row>
        <row r="85">
          <cell r="D85"/>
          <cell r="F85"/>
          <cell r="H85"/>
          <cell r="L85"/>
          <cell r="N85"/>
          <cell r="P85"/>
          <cell r="T85"/>
          <cell r="V85"/>
          <cell r="X85"/>
        </row>
        <row r="86">
          <cell r="D86">
            <v>7</v>
          </cell>
          <cell r="F86">
            <v>5</v>
          </cell>
          <cell r="H86">
            <v>5</v>
          </cell>
          <cell r="L86">
            <v>5</v>
          </cell>
          <cell r="N86">
            <v>6</v>
          </cell>
          <cell r="P86">
            <v>6</v>
          </cell>
          <cell r="T86">
            <v>6</v>
          </cell>
          <cell r="V86">
            <v>7</v>
          </cell>
          <cell r="X86">
            <v>8</v>
          </cell>
        </row>
        <row r="87">
          <cell r="D87">
            <v>38</v>
          </cell>
          <cell r="F87">
            <v>35</v>
          </cell>
          <cell r="H87">
            <v>32</v>
          </cell>
          <cell r="L87">
            <v>36</v>
          </cell>
          <cell r="N87">
            <v>23</v>
          </cell>
          <cell r="P87">
            <v>27</v>
          </cell>
          <cell r="T87">
            <v>34</v>
          </cell>
          <cell r="V87">
            <v>39</v>
          </cell>
          <cell r="X87">
            <v>33</v>
          </cell>
        </row>
        <row r="88">
          <cell r="D88">
            <v>20</v>
          </cell>
          <cell r="F88">
            <v>18</v>
          </cell>
          <cell r="H88">
            <v>16</v>
          </cell>
          <cell r="L88">
            <v>15</v>
          </cell>
          <cell r="N88">
            <v>15</v>
          </cell>
          <cell r="P88">
            <v>12</v>
          </cell>
          <cell r="T88">
            <v>11</v>
          </cell>
          <cell r="V88">
            <v>13</v>
          </cell>
          <cell r="X88">
            <v>12</v>
          </cell>
        </row>
        <row r="89">
          <cell r="D89">
            <v>19</v>
          </cell>
          <cell r="F89">
            <v>18</v>
          </cell>
          <cell r="H89">
            <v>14</v>
          </cell>
          <cell r="L89">
            <v>12</v>
          </cell>
          <cell r="N89">
            <v>11</v>
          </cell>
          <cell r="P89">
            <v>12</v>
          </cell>
          <cell r="T89">
            <v>12</v>
          </cell>
          <cell r="V89">
            <v>16</v>
          </cell>
          <cell r="X89">
            <v>18</v>
          </cell>
        </row>
        <row r="90">
          <cell r="D90">
            <v>8</v>
          </cell>
          <cell r="F90">
            <v>7</v>
          </cell>
          <cell r="H90">
            <v>5</v>
          </cell>
          <cell r="L90">
            <v>3</v>
          </cell>
          <cell r="N90">
            <v>3</v>
          </cell>
          <cell r="P90">
            <v>2</v>
          </cell>
          <cell r="T90">
            <v>4</v>
          </cell>
          <cell r="V90">
            <v>4</v>
          </cell>
          <cell r="X90">
            <v>4</v>
          </cell>
        </row>
        <row r="91">
          <cell r="D91">
            <v>20</v>
          </cell>
          <cell r="F91">
            <v>23</v>
          </cell>
          <cell r="H91">
            <v>20</v>
          </cell>
          <cell r="L91">
            <v>20</v>
          </cell>
          <cell r="N91">
            <v>20</v>
          </cell>
          <cell r="P91">
            <v>18</v>
          </cell>
          <cell r="T91">
            <v>15</v>
          </cell>
          <cell r="V91">
            <v>18</v>
          </cell>
          <cell r="X91">
            <v>19</v>
          </cell>
        </row>
        <row r="92">
          <cell r="D92"/>
          <cell r="F92"/>
          <cell r="H92"/>
          <cell r="L92"/>
          <cell r="N92"/>
          <cell r="P92"/>
          <cell r="T92"/>
          <cell r="V92"/>
          <cell r="X92"/>
        </row>
        <row r="93">
          <cell r="D93"/>
          <cell r="F93"/>
          <cell r="H93"/>
          <cell r="L93"/>
          <cell r="N93"/>
          <cell r="P93"/>
          <cell r="T93"/>
          <cell r="V93"/>
          <cell r="X93"/>
        </row>
        <row r="94">
          <cell r="D94">
            <v>4</v>
          </cell>
          <cell r="F94">
            <v>3</v>
          </cell>
          <cell r="H94">
            <v>2</v>
          </cell>
          <cell r="L94">
            <v>2</v>
          </cell>
          <cell r="N94">
            <v>2</v>
          </cell>
          <cell r="P94">
            <v>1</v>
          </cell>
          <cell r="T94">
            <v>1</v>
          </cell>
          <cell r="V94">
            <v>1</v>
          </cell>
          <cell r="X94">
            <v>1</v>
          </cell>
        </row>
        <row r="95">
          <cell r="D95"/>
          <cell r="F95"/>
          <cell r="H95"/>
          <cell r="L95"/>
          <cell r="N95"/>
          <cell r="P95"/>
          <cell r="T95"/>
          <cell r="V95"/>
          <cell r="X95"/>
        </row>
        <row r="96">
          <cell r="D96">
            <v>151</v>
          </cell>
          <cell r="F96">
            <v>143</v>
          </cell>
          <cell r="H96">
            <v>126</v>
          </cell>
          <cell r="L96">
            <v>121</v>
          </cell>
          <cell r="N96">
            <v>103</v>
          </cell>
          <cell r="P96">
            <v>97</v>
          </cell>
          <cell r="T96">
            <v>109</v>
          </cell>
          <cell r="V96">
            <v>122</v>
          </cell>
          <cell r="X96">
            <v>121</v>
          </cell>
        </row>
        <row r="97">
          <cell r="D97"/>
          <cell r="F97"/>
          <cell r="H97"/>
          <cell r="L97"/>
          <cell r="N97"/>
          <cell r="P97"/>
          <cell r="T97"/>
          <cell r="V97"/>
          <cell r="X97"/>
        </row>
        <row r="98">
          <cell r="D98"/>
        </row>
        <row r="99">
          <cell r="D99"/>
        </row>
        <row r="100">
          <cell r="D100"/>
        </row>
        <row r="101">
          <cell r="D101">
            <v>43282</v>
          </cell>
        </row>
        <row r="102">
          <cell r="D102">
            <v>33</v>
          </cell>
        </row>
        <row r="103">
          <cell r="D103"/>
          <cell r="F103"/>
          <cell r="H103"/>
          <cell r="L103"/>
          <cell r="N103"/>
          <cell r="P103"/>
          <cell r="T103"/>
          <cell r="V103"/>
          <cell r="X103"/>
        </row>
        <row r="104">
          <cell r="D104">
            <v>6</v>
          </cell>
          <cell r="F104">
            <v>7</v>
          </cell>
          <cell r="H104">
            <v>7</v>
          </cell>
          <cell r="L104">
            <v>8</v>
          </cell>
          <cell r="N104">
            <v>11</v>
          </cell>
          <cell r="P104">
            <v>11</v>
          </cell>
          <cell r="T104">
            <v>9</v>
          </cell>
          <cell r="V104">
            <v>8</v>
          </cell>
          <cell r="X104">
            <v>11</v>
          </cell>
        </row>
        <row r="105">
          <cell r="D105">
            <v>43</v>
          </cell>
          <cell r="F105">
            <v>46</v>
          </cell>
          <cell r="H105">
            <v>53</v>
          </cell>
          <cell r="L105">
            <v>62</v>
          </cell>
          <cell r="N105">
            <v>60</v>
          </cell>
          <cell r="P105">
            <v>26</v>
          </cell>
          <cell r="T105">
            <v>64</v>
          </cell>
          <cell r="V105">
            <v>59</v>
          </cell>
          <cell r="X105">
            <v>59</v>
          </cell>
        </row>
        <row r="106">
          <cell r="D106">
            <v>23</v>
          </cell>
          <cell r="F106">
            <v>21</v>
          </cell>
          <cell r="H106">
            <v>13</v>
          </cell>
          <cell r="L106">
            <v>17</v>
          </cell>
          <cell r="N106">
            <v>14</v>
          </cell>
          <cell r="P106">
            <v>12</v>
          </cell>
          <cell r="T106">
            <v>15</v>
          </cell>
          <cell r="V106">
            <v>15</v>
          </cell>
          <cell r="X106">
            <v>13</v>
          </cell>
        </row>
        <row r="107">
          <cell r="D107">
            <v>16</v>
          </cell>
          <cell r="F107">
            <v>16</v>
          </cell>
          <cell r="H107">
            <v>16</v>
          </cell>
          <cell r="L107">
            <v>19</v>
          </cell>
          <cell r="N107">
            <v>28</v>
          </cell>
          <cell r="P107">
            <v>29</v>
          </cell>
          <cell r="T107">
            <v>30</v>
          </cell>
          <cell r="V107">
            <v>35</v>
          </cell>
          <cell r="X107">
            <v>38</v>
          </cell>
        </row>
        <row r="108">
          <cell r="D108">
            <v>2</v>
          </cell>
          <cell r="F108">
            <v>4</v>
          </cell>
          <cell r="H108">
            <v>3</v>
          </cell>
          <cell r="L108">
            <v>3</v>
          </cell>
          <cell r="N108">
            <v>7</v>
          </cell>
          <cell r="P108">
            <v>6</v>
          </cell>
          <cell r="T108">
            <v>5</v>
          </cell>
          <cell r="V108">
            <v>5</v>
          </cell>
          <cell r="X108">
            <v>5</v>
          </cell>
        </row>
        <row r="109">
          <cell r="D109">
            <v>9</v>
          </cell>
          <cell r="F109">
            <v>8</v>
          </cell>
          <cell r="H109">
            <v>9</v>
          </cell>
          <cell r="L109">
            <v>6</v>
          </cell>
          <cell r="N109">
            <v>6</v>
          </cell>
          <cell r="P109">
            <v>5</v>
          </cell>
          <cell r="T109">
            <v>4</v>
          </cell>
          <cell r="V109">
            <v>6</v>
          </cell>
          <cell r="X109">
            <v>9</v>
          </cell>
        </row>
        <row r="110">
          <cell r="D110"/>
          <cell r="F110"/>
          <cell r="H110"/>
          <cell r="L110"/>
          <cell r="N110"/>
          <cell r="P110"/>
          <cell r="T110"/>
          <cell r="V110"/>
          <cell r="X110"/>
        </row>
        <row r="111">
          <cell r="D111"/>
          <cell r="F111"/>
          <cell r="H111"/>
          <cell r="L111"/>
          <cell r="N111"/>
          <cell r="P111"/>
          <cell r="T111"/>
          <cell r="V111"/>
          <cell r="X111"/>
        </row>
        <row r="112">
          <cell r="D112">
            <v>3</v>
          </cell>
          <cell r="F112">
            <v>1</v>
          </cell>
          <cell r="H112">
            <v>1</v>
          </cell>
          <cell r="L112"/>
          <cell r="N112">
            <v>1</v>
          </cell>
          <cell r="P112">
            <v>1</v>
          </cell>
          <cell r="T112">
            <v>2</v>
          </cell>
          <cell r="V112">
            <v>3</v>
          </cell>
          <cell r="X112">
            <v>3</v>
          </cell>
        </row>
        <row r="113">
          <cell r="D113"/>
          <cell r="F113"/>
          <cell r="H113"/>
          <cell r="L113"/>
          <cell r="N113"/>
          <cell r="P113"/>
          <cell r="T113"/>
          <cell r="V113"/>
          <cell r="X113"/>
        </row>
        <row r="114">
          <cell r="D114">
            <v>135</v>
          </cell>
          <cell r="F114">
            <v>135</v>
          </cell>
          <cell r="H114">
            <v>131</v>
          </cell>
          <cell r="L114">
            <v>141</v>
          </cell>
          <cell r="N114">
            <v>149</v>
          </cell>
          <cell r="P114">
            <v>109</v>
          </cell>
          <cell r="T114">
            <v>150</v>
          </cell>
          <cell r="V114">
            <v>150</v>
          </cell>
          <cell r="X114">
            <v>152</v>
          </cell>
        </row>
        <row r="115">
          <cell r="D115"/>
          <cell r="F115"/>
          <cell r="H115"/>
          <cell r="L115"/>
          <cell r="N115"/>
          <cell r="P115"/>
          <cell r="T115"/>
          <cell r="V115"/>
          <cell r="X115"/>
        </row>
        <row r="116">
          <cell r="D116"/>
        </row>
        <row r="117">
          <cell r="D117"/>
        </row>
        <row r="118">
          <cell r="D118"/>
        </row>
        <row r="119">
          <cell r="D119">
            <v>43282</v>
          </cell>
        </row>
        <row r="120">
          <cell r="D120">
            <v>95</v>
          </cell>
        </row>
        <row r="121">
          <cell r="D121">
            <v>0</v>
          </cell>
        </row>
        <row r="122">
          <cell r="D122">
            <v>14</v>
          </cell>
        </row>
        <row r="123">
          <cell r="D123">
            <v>126</v>
          </cell>
        </row>
        <row r="124">
          <cell r="D124">
            <v>73</v>
          </cell>
        </row>
        <row r="125">
          <cell r="D125">
            <v>64</v>
          </cell>
        </row>
        <row r="126">
          <cell r="D126">
            <v>10</v>
          </cell>
        </row>
        <row r="127">
          <cell r="D127">
            <v>46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10</v>
          </cell>
        </row>
        <row r="131">
          <cell r="D131">
            <v>0</v>
          </cell>
        </row>
        <row r="132">
          <cell r="D132">
            <v>438</v>
          </cell>
        </row>
        <row r="133">
          <cell r="D133"/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 refreshError="1"/>
      <sheetData sheetId="1" refreshError="1">
        <row r="12">
          <cell r="D12">
            <v>0</v>
          </cell>
          <cell r="F12">
            <v>0</v>
          </cell>
          <cell r="H12">
            <v>0</v>
          </cell>
          <cell r="L12">
            <v>0</v>
          </cell>
          <cell r="N12">
            <v>1</v>
          </cell>
          <cell r="P12">
            <v>0</v>
          </cell>
          <cell r="T12">
            <v>0</v>
          </cell>
          <cell r="V12">
            <v>0</v>
          </cell>
          <cell r="X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L13">
            <v>0</v>
          </cell>
          <cell r="N13">
            <v>0</v>
          </cell>
          <cell r="P13">
            <v>0</v>
          </cell>
          <cell r="T13">
            <v>0</v>
          </cell>
          <cell r="V13">
            <v>0</v>
          </cell>
          <cell r="X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L14">
            <v>0</v>
          </cell>
          <cell r="N14">
            <v>0</v>
          </cell>
          <cell r="P14">
            <v>0</v>
          </cell>
          <cell r="T14">
            <v>0</v>
          </cell>
          <cell r="V14">
            <v>0</v>
          </cell>
          <cell r="X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L15">
            <v>0</v>
          </cell>
          <cell r="N15">
            <v>0</v>
          </cell>
          <cell r="P15">
            <v>0</v>
          </cell>
          <cell r="T15">
            <v>0</v>
          </cell>
          <cell r="V15">
            <v>0</v>
          </cell>
          <cell r="X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L16">
            <v>0</v>
          </cell>
          <cell r="N16">
            <v>0</v>
          </cell>
          <cell r="P16">
            <v>0</v>
          </cell>
          <cell r="T16">
            <v>0</v>
          </cell>
          <cell r="V16">
            <v>0</v>
          </cell>
          <cell r="X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L17">
            <v>1</v>
          </cell>
          <cell r="N17">
            <v>0</v>
          </cell>
          <cell r="P17">
            <v>0</v>
          </cell>
          <cell r="T17">
            <v>0</v>
          </cell>
          <cell r="V17">
            <v>0</v>
          </cell>
          <cell r="X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L18">
            <v>0</v>
          </cell>
          <cell r="N18">
            <v>0</v>
          </cell>
          <cell r="P18">
            <v>0</v>
          </cell>
          <cell r="T18">
            <v>0</v>
          </cell>
          <cell r="V18">
            <v>0</v>
          </cell>
          <cell r="X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L19">
            <v>0</v>
          </cell>
          <cell r="N19">
            <v>0</v>
          </cell>
          <cell r="P19">
            <v>0</v>
          </cell>
          <cell r="T19">
            <v>0</v>
          </cell>
          <cell r="V19">
            <v>0</v>
          </cell>
          <cell r="X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L20">
            <v>0</v>
          </cell>
          <cell r="N20">
            <v>0</v>
          </cell>
          <cell r="P20">
            <v>0</v>
          </cell>
          <cell r="T20">
            <v>0</v>
          </cell>
          <cell r="V20">
            <v>0</v>
          </cell>
          <cell r="X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L21">
            <v>0</v>
          </cell>
          <cell r="N21">
            <v>0</v>
          </cell>
          <cell r="P21">
            <v>0</v>
          </cell>
          <cell r="T21">
            <v>0</v>
          </cell>
          <cell r="V21">
            <v>0</v>
          </cell>
          <cell r="X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L22">
            <v>0</v>
          </cell>
          <cell r="N22">
            <v>0</v>
          </cell>
          <cell r="P22">
            <v>0</v>
          </cell>
          <cell r="T22">
            <v>0</v>
          </cell>
          <cell r="V22">
            <v>0</v>
          </cell>
          <cell r="X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L23">
            <v>0</v>
          </cell>
          <cell r="N23">
            <v>0</v>
          </cell>
          <cell r="P23">
            <v>0</v>
          </cell>
          <cell r="T23">
            <v>0</v>
          </cell>
          <cell r="V23">
            <v>0</v>
          </cell>
          <cell r="X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L24">
            <v>1</v>
          </cell>
          <cell r="N24">
            <v>1</v>
          </cell>
          <cell r="P24">
            <v>0</v>
          </cell>
          <cell r="T24">
            <v>0</v>
          </cell>
          <cell r="V24">
            <v>0</v>
          </cell>
          <cell r="X24">
            <v>0</v>
          </cell>
        </row>
        <row r="29">
          <cell r="D29">
            <v>43282</v>
          </cell>
        </row>
        <row r="30">
          <cell r="D30">
            <v>7</v>
          </cell>
          <cell r="F30">
            <v>6</v>
          </cell>
          <cell r="H30">
            <v>3</v>
          </cell>
          <cell r="L30">
            <v>6</v>
          </cell>
          <cell r="N30">
            <v>4</v>
          </cell>
          <cell r="P30">
            <v>2</v>
          </cell>
          <cell r="T30">
            <v>8</v>
          </cell>
          <cell r="V30">
            <v>5</v>
          </cell>
          <cell r="X30">
            <v>2</v>
          </cell>
        </row>
        <row r="31">
          <cell r="D31">
            <v>0</v>
          </cell>
          <cell r="H31">
            <v>0</v>
          </cell>
          <cell r="L31">
            <v>0</v>
          </cell>
          <cell r="N31">
            <v>0</v>
          </cell>
          <cell r="P31">
            <v>0</v>
          </cell>
          <cell r="T31">
            <v>1</v>
          </cell>
          <cell r="V31">
            <v>0</v>
          </cell>
          <cell r="X31">
            <v>0</v>
          </cell>
        </row>
        <row r="32">
          <cell r="D32">
            <v>0</v>
          </cell>
          <cell r="H32">
            <v>0</v>
          </cell>
          <cell r="L32">
            <v>0</v>
          </cell>
          <cell r="N32">
            <v>0</v>
          </cell>
          <cell r="P32">
            <v>0</v>
          </cell>
          <cell r="T32">
            <v>0</v>
          </cell>
          <cell r="V32">
            <v>0</v>
          </cell>
          <cell r="X32">
            <v>0</v>
          </cell>
        </row>
        <row r="33">
          <cell r="D33">
            <v>4</v>
          </cell>
          <cell r="F33">
            <v>10</v>
          </cell>
          <cell r="H33">
            <v>4</v>
          </cell>
          <cell r="L33">
            <v>6</v>
          </cell>
          <cell r="N33">
            <v>6</v>
          </cell>
          <cell r="P33">
            <v>2</v>
          </cell>
          <cell r="T33">
            <v>5</v>
          </cell>
          <cell r="V33">
            <v>5</v>
          </cell>
          <cell r="X33">
            <v>4</v>
          </cell>
        </row>
        <row r="34">
          <cell r="D34">
            <v>7</v>
          </cell>
          <cell r="F34">
            <v>4</v>
          </cell>
          <cell r="H34">
            <v>7</v>
          </cell>
          <cell r="L34">
            <v>2</v>
          </cell>
          <cell r="N34">
            <v>4</v>
          </cell>
          <cell r="P34">
            <v>6</v>
          </cell>
          <cell r="T34">
            <v>3</v>
          </cell>
          <cell r="V34">
            <v>7</v>
          </cell>
          <cell r="X34">
            <v>5</v>
          </cell>
        </row>
        <row r="35">
          <cell r="D35">
            <v>4</v>
          </cell>
          <cell r="F35">
            <v>2</v>
          </cell>
          <cell r="H35">
            <v>5</v>
          </cell>
          <cell r="L35">
            <v>8</v>
          </cell>
          <cell r="N35">
            <v>6</v>
          </cell>
          <cell r="P35">
            <v>4</v>
          </cell>
          <cell r="T35">
            <v>7</v>
          </cell>
          <cell r="V35">
            <v>6</v>
          </cell>
          <cell r="X35">
            <v>5</v>
          </cell>
        </row>
        <row r="36">
          <cell r="D36">
            <v>0</v>
          </cell>
          <cell r="H36">
            <v>0</v>
          </cell>
          <cell r="L36">
            <v>0</v>
          </cell>
          <cell r="N36">
            <v>0</v>
          </cell>
          <cell r="P36">
            <v>0</v>
          </cell>
          <cell r="T36">
            <v>0</v>
          </cell>
          <cell r="V36">
            <v>0</v>
          </cell>
          <cell r="X36">
            <v>0</v>
          </cell>
        </row>
        <row r="37">
          <cell r="D37">
            <v>1</v>
          </cell>
          <cell r="F37">
            <v>1</v>
          </cell>
          <cell r="H37">
            <v>0</v>
          </cell>
          <cell r="L37">
            <v>1</v>
          </cell>
          <cell r="N37">
            <v>0</v>
          </cell>
          <cell r="P37">
            <v>1</v>
          </cell>
          <cell r="T37">
            <v>1</v>
          </cell>
          <cell r="V37">
            <v>2</v>
          </cell>
          <cell r="X37">
            <v>2</v>
          </cell>
        </row>
        <row r="38">
          <cell r="D38">
            <v>0</v>
          </cell>
          <cell r="H38">
            <v>3</v>
          </cell>
          <cell r="L38">
            <v>0</v>
          </cell>
          <cell r="N38">
            <v>0</v>
          </cell>
          <cell r="P38">
            <v>1</v>
          </cell>
          <cell r="T38">
            <v>0</v>
          </cell>
          <cell r="V38">
            <v>0</v>
          </cell>
          <cell r="X38">
            <v>0</v>
          </cell>
        </row>
        <row r="39">
          <cell r="D39">
            <v>0</v>
          </cell>
          <cell r="H39">
            <v>0</v>
          </cell>
          <cell r="L39">
            <v>0</v>
          </cell>
          <cell r="N39">
            <v>0</v>
          </cell>
          <cell r="P39">
            <v>0</v>
          </cell>
          <cell r="T39">
            <v>0</v>
          </cell>
          <cell r="V39">
            <v>0</v>
          </cell>
          <cell r="X39">
            <v>0</v>
          </cell>
        </row>
        <row r="40">
          <cell r="D40">
            <v>0</v>
          </cell>
          <cell r="H40">
            <v>0</v>
          </cell>
          <cell r="L40">
            <v>0</v>
          </cell>
          <cell r="N40">
            <v>1</v>
          </cell>
          <cell r="P40">
            <v>0</v>
          </cell>
          <cell r="T40">
            <v>0</v>
          </cell>
          <cell r="V40">
            <v>0</v>
          </cell>
          <cell r="X40">
            <v>0</v>
          </cell>
        </row>
        <row r="41">
          <cell r="D41">
            <v>0</v>
          </cell>
          <cell r="H41">
            <v>0</v>
          </cell>
          <cell r="L41">
            <v>0</v>
          </cell>
          <cell r="N41">
            <v>0</v>
          </cell>
          <cell r="P41">
            <v>0</v>
          </cell>
          <cell r="T41">
            <v>0</v>
          </cell>
          <cell r="V41">
            <v>0</v>
          </cell>
          <cell r="X41">
            <v>0</v>
          </cell>
        </row>
        <row r="42">
          <cell r="D42">
            <v>23</v>
          </cell>
          <cell r="F42">
            <v>23</v>
          </cell>
          <cell r="H42">
            <v>22</v>
          </cell>
          <cell r="L42">
            <v>23</v>
          </cell>
          <cell r="N42">
            <v>21</v>
          </cell>
          <cell r="P42">
            <v>16</v>
          </cell>
          <cell r="T42">
            <v>25</v>
          </cell>
          <cell r="V42">
            <v>25</v>
          </cell>
          <cell r="X42">
            <v>18</v>
          </cell>
        </row>
        <row r="47">
          <cell r="D47">
            <v>43282</v>
          </cell>
        </row>
        <row r="60">
          <cell r="D60">
            <v>0</v>
          </cell>
          <cell r="F60">
            <v>0</v>
          </cell>
          <cell r="H60">
            <v>0</v>
          </cell>
          <cell r="L60">
            <v>0</v>
          </cell>
          <cell r="N60">
            <v>0</v>
          </cell>
          <cell r="P60">
            <v>0</v>
          </cell>
          <cell r="T60">
            <v>0</v>
          </cell>
          <cell r="V60">
            <v>0</v>
          </cell>
          <cell r="X60">
            <v>0</v>
          </cell>
        </row>
        <row r="66">
          <cell r="D66">
            <v>43282</v>
          </cell>
        </row>
        <row r="79">
          <cell r="D79">
            <v>0</v>
          </cell>
        </row>
        <row r="84">
          <cell r="D84">
            <v>43282</v>
          </cell>
        </row>
        <row r="97">
          <cell r="D97">
            <v>0</v>
          </cell>
        </row>
        <row r="102">
          <cell r="D102">
            <v>43282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20">
          <cell r="D120">
            <v>43282</v>
          </cell>
        </row>
        <row r="121">
          <cell r="D121">
            <v>7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4</v>
          </cell>
        </row>
        <row r="125">
          <cell r="D125">
            <v>7</v>
          </cell>
        </row>
        <row r="126">
          <cell r="D126">
            <v>4</v>
          </cell>
        </row>
        <row r="127">
          <cell r="D127">
            <v>0</v>
          </cell>
        </row>
        <row r="128">
          <cell r="D128">
            <v>1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23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12">
          <cell r="V12">
            <v>7</v>
          </cell>
          <cell r="X12">
            <v>6</v>
          </cell>
          <cell r="Z12">
            <v>6</v>
          </cell>
        </row>
        <row r="13">
          <cell r="V13">
            <v>0</v>
          </cell>
          <cell r="X13">
            <v>0</v>
          </cell>
          <cell r="Z13">
            <v>0</v>
          </cell>
        </row>
        <row r="14">
          <cell r="V14">
            <v>0</v>
          </cell>
          <cell r="X14">
            <v>0</v>
          </cell>
          <cell r="Z14">
            <v>0</v>
          </cell>
        </row>
        <row r="15">
          <cell r="V15">
            <v>3</v>
          </cell>
          <cell r="X15">
            <v>1</v>
          </cell>
          <cell r="Z15">
            <v>1</v>
          </cell>
        </row>
        <row r="16">
          <cell r="V16">
            <v>3</v>
          </cell>
          <cell r="X16">
            <v>2</v>
          </cell>
          <cell r="Z16">
            <v>2</v>
          </cell>
        </row>
        <row r="17">
          <cell r="V17">
            <v>0</v>
          </cell>
          <cell r="X17">
            <v>0</v>
          </cell>
          <cell r="Z17">
            <v>2</v>
          </cell>
        </row>
        <row r="18">
          <cell r="V18">
            <v>0</v>
          </cell>
          <cell r="X18">
            <v>0</v>
          </cell>
          <cell r="Z18">
            <v>0</v>
          </cell>
        </row>
        <row r="19">
          <cell r="V19">
            <v>0</v>
          </cell>
          <cell r="X19">
            <v>0</v>
          </cell>
          <cell r="Z19">
            <v>0</v>
          </cell>
        </row>
        <row r="20">
          <cell r="V20">
            <v>0</v>
          </cell>
          <cell r="X20">
            <v>0</v>
          </cell>
          <cell r="Z20">
            <v>0</v>
          </cell>
        </row>
        <row r="21">
          <cell r="V21">
            <v>0</v>
          </cell>
          <cell r="X21">
            <v>0</v>
          </cell>
          <cell r="Z21">
            <v>0</v>
          </cell>
        </row>
        <row r="22">
          <cell r="V22">
            <v>0</v>
          </cell>
          <cell r="X22">
            <v>0</v>
          </cell>
          <cell r="Z22">
            <v>0</v>
          </cell>
        </row>
        <row r="23">
          <cell r="V23">
            <v>0</v>
          </cell>
          <cell r="X23">
            <v>0</v>
          </cell>
          <cell r="Z23">
            <v>0</v>
          </cell>
        </row>
        <row r="30">
          <cell r="V30">
            <v>9</v>
          </cell>
          <cell r="X30">
            <v>7</v>
          </cell>
          <cell r="Z30">
            <v>5</v>
          </cell>
        </row>
        <row r="31">
          <cell r="V31">
            <v>0</v>
          </cell>
          <cell r="X31">
            <v>0</v>
          </cell>
          <cell r="Z31">
            <v>0</v>
          </cell>
        </row>
        <row r="32">
          <cell r="V32">
            <v>0</v>
          </cell>
          <cell r="X32">
            <v>0</v>
          </cell>
          <cell r="Z32">
            <v>0</v>
          </cell>
        </row>
        <row r="33">
          <cell r="V33">
            <v>14</v>
          </cell>
          <cell r="X33">
            <v>17</v>
          </cell>
          <cell r="Z33">
            <v>16</v>
          </cell>
        </row>
        <row r="34">
          <cell r="V34">
            <v>5</v>
          </cell>
          <cell r="X34">
            <v>4</v>
          </cell>
          <cell r="Z34">
            <v>7</v>
          </cell>
        </row>
        <row r="35">
          <cell r="V35">
            <v>9</v>
          </cell>
          <cell r="X35">
            <v>6</v>
          </cell>
          <cell r="Z35">
            <v>9</v>
          </cell>
        </row>
        <row r="36">
          <cell r="V36">
            <v>0</v>
          </cell>
          <cell r="X36">
            <v>2</v>
          </cell>
          <cell r="Z36">
            <v>2</v>
          </cell>
        </row>
        <row r="37">
          <cell r="V37">
            <v>0</v>
          </cell>
          <cell r="X37">
            <v>0</v>
          </cell>
          <cell r="Z37">
            <v>0</v>
          </cell>
        </row>
        <row r="38">
          <cell r="V38">
            <v>0</v>
          </cell>
          <cell r="X38">
            <v>0</v>
          </cell>
          <cell r="Z38">
            <v>0</v>
          </cell>
        </row>
        <row r="39">
          <cell r="V39">
            <v>0</v>
          </cell>
          <cell r="X39">
            <v>0</v>
          </cell>
          <cell r="Z39">
            <v>0</v>
          </cell>
        </row>
        <row r="40">
          <cell r="V40">
            <v>0</v>
          </cell>
          <cell r="X40">
            <v>0</v>
          </cell>
          <cell r="Z40">
            <v>0</v>
          </cell>
        </row>
        <row r="41">
          <cell r="V41">
            <v>0</v>
          </cell>
          <cell r="X41">
            <v>0</v>
          </cell>
          <cell r="Z41">
            <v>0</v>
          </cell>
        </row>
        <row r="48">
          <cell r="V48">
            <v>4</v>
          </cell>
          <cell r="X48">
            <v>3</v>
          </cell>
          <cell r="Z48">
            <v>0</v>
          </cell>
        </row>
        <row r="49">
          <cell r="V49"/>
          <cell r="X49"/>
          <cell r="Z49">
            <v>0</v>
          </cell>
        </row>
        <row r="50">
          <cell r="V50"/>
          <cell r="X50"/>
          <cell r="Z50">
            <v>0</v>
          </cell>
        </row>
        <row r="51">
          <cell r="V51">
            <v>1</v>
          </cell>
          <cell r="X51">
            <v>4</v>
          </cell>
          <cell r="Z51">
            <v>3</v>
          </cell>
        </row>
        <row r="52">
          <cell r="V52"/>
          <cell r="X52">
            <v>1</v>
          </cell>
          <cell r="Z52">
            <v>1</v>
          </cell>
        </row>
        <row r="53">
          <cell r="V53"/>
          <cell r="X53"/>
          <cell r="Z53">
            <v>1</v>
          </cell>
        </row>
        <row r="54">
          <cell r="V54"/>
          <cell r="X54"/>
          <cell r="Z54">
            <v>0</v>
          </cell>
        </row>
        <row r="55">
          <cell r="V55"/>
          <cell r="X55"/>
          <cell r="Z55">
            <v>0</v>
          </cell>
        </row>
        <row r="56">
          <cell r="V56"/>
          <cell r="X56"/>
          <cell r="Z56">
            <v>0</v>
          </cell>
        </row>
        <row r="57">
          <cell r="V57"/>
          <cell r="X57"/>
          <cell r="Z57">
            <v>0</v>
          </cell>
        </row>
        <row r="58">
          <cell r="V58"/>
          <cell r="X58"/>
          <cell r="Z58">
            <v>0</v>
          </cell>
        </row>
        <row r="59">
          <cell r="V59"/>
          <cell r="X59"/>
          <cell r="Z59">
            <v>0</v>
          </cell>
        </row>
        <row r="66">
          <cell r="V66">
            <v>5</v>
          </cell>
          <cell r="X66">
            <v>4</v>
          </cell>
          <cell r="Z66">
            <v>4</v>
          </cell>
        </row>
        <row r="67">
          <cell r="V67"/>
          <cell r="X67"/>
          <cell r="Z67"/>
        </row>
        <row r="68">
          <cell r="V68"/>
          <cell r="X68"/>
          <cell r="Z68"/>
        </row>
        <row r="69">
          <cell r="V69">
            <v>20</v>
          </cell>
          <cell r="X69">
            <v>27</v>
          </cell>
          <cell r="Z69">
            <v>17</v>
          </cell>
        </row>
        <row r="70">
          <cell r="V70">
            <v>5</v>
          </cell>
          <cell r="X70">
            <v>5</v>
          </cell>
          <cell r="Z70">
            <v>4</v>
          </cell>
        </row>
        <row r="71">
          <cell r="V71">
            <v>2</v>
          </cell>
          <cell r="X71">
            <v>5</v>
          </cell>
          <cell r="Z71">
            <v>7</v>
          </cell>
        </row>
        <row r="72">
          <cell r="V72"/>
          <cell r="X72"/>
          <cell r="Z72"/>
        </row>
        <row r="73">
          <cell r="V73"/>
          <cell r="X73"/>
          <cell r="Z73"/>
        </row>
        <row r="74">
          <cell r="V74"/>
          <cell r="X74"/>
          <cell r="Z74"/>
        </row>
        <row r="75">
          <cell r="V75"/>
          <cell r="X75"/>
          <cell r="Z75"/>
        </row>
        <row r="76">
          <cell r="V76"/>
          <cell r="X76"/>
          <cell r="Z76"/>
        </row>
        <row r="77">
          <cell r="V77"/>
          <cell r="X77"/>
          <cell r="Z77"/>
        </row>
        <row r="85">
          <cell r="V85">
            <v>17</v>
          </cell>
          <cell r="X85">
            <v>15</v>
          </cell>
          <cell r="Z85">
            <v>10</v>
          </cell>
        </row>
        <row r="86">
          <cell r="V86"/>
          <cell r="X86"/>
          <cell r="Z86"/>
        </row>
        <row r="87">
          <cell r="V87">
            <v>3</v>
          </cell>
          <cell r="X87"/>
          <cell r="Z87"/>
        </row>
        <row r="88">
          <cell r="V88">
            <v>14</v>
          </cell>
          <cell r="X88">
            <v>17</v>
          </cell>
          <cell r="Z88">
            <v>20</v>
          </cell>
        </row>
        <row r="89">
          <cell r="V89">
            <v>4</v>
          </cell>
          <cell r="X89">
            <v>5</v>
          </cell>
          <cell r="Z89">
            <v>3</v>
          </cell>
        </row>
        <row r="90">
          <cell r="V90">
            <v>6</v>
          </cell>
          <cell r="X90">
            <v>6</v>
          </cell>
          <cell r="Z90">
            <v>3</v>
          </cell>
        </row>
        <row r="91">
          <cell r="V91"/>
          <cell r="X91">
            <v>2</v>
          </cell>
          <cell r="Z91">
            <v>3</v>
          </cell>
        </row>
        <row r="92">
          <cell r="V92"/>
          <cell r="X92"/>
          <cell r="Z92"/>
        </row>
        <row r="93">
          <cell r="V93"/>
          <cell r="X93"/>
          <cell r="Z93"/>
        </row>
        <row r="94">
          <cell r="V94"/>
          <cell r="X94"/>
          <cell r="Z94"/>
        </row>
        <row r="95">
          <cell r="V95">
            <v>1</v>
          </cell>
          <cell r="X95">
            <v>1</v>
          </cell>
          <cell r="Z95">
            <v>1</v>
          </cell>
        </row>
        <row r="96">
          <cell r="V96"/>
          <cell r="X96"/>
          <cell r="Z96"/>
        </row>
        <row r="103">
          <cell r="V103">
            <v>0</v>
          </cell>
          <cell r="X103">
            <v>0</v>
          </cell>
          <cell r="Z103">
            <v>0</v>
          </cell>
        </row>
        <row r="104">
          <cell r="V104">
            <v>0</v>
          </cell>
          <cell r="X104">
            <v>0</v>
          </cell>
          <cell r="Z104">
            <v>0</v>
          </cell>
        </row>
        <row r="105">
          <cell r="V105">
            <v>0</v>
          </cell>
          <cell r="X105">
            <v>0</v>
          </cell>
          <cell r="Z105">
            <v>0</v>
          </cell>
        </row>
        <row r="106">
          <cell r="V106">
            <v>0</v>
          </cell>
          <cell r="X106">
            <v>0</v>
          </cell>
          <cell r="Z106">
            <v>0</v>
          </cell>
        </row>
        <row r="107">
          <cell r="V107">
            <v>0</v>
          </cell>
          <cell r="X107">
            <v>0</v>
          </cell>
          <cell r="Z107">
            <v>0</v>
          </cell>
        </row>
        <row r="108">
          <cell r="V108">
            <v>0</v>
          </cell>
          <cell r="X108">
            <v>0</v>
          </cell>
          <cell r="Z108">
            <v>0</v>
          </cell>
        </row>
        <row r="109">
          <cell r="V109">
            <v>0</v>
          </cell>
          <cell r="X109">
            <v>0</v>
          </cell>
          <cell r="Z109">
            <v>0</v>
          </cell>
        </row>
        <row r="110">
          <cell r="V110">
            <v>0</v>
          </cell>
          <cell r="X110">
            <v>0</v>
          </cell>
          <cell r="Z110">
            <v>0</v>
          </cell>
        </row>
        <row r="111">
          <cell r="V111">
            <v>0</v>
          </cell>
          <cell r="X111">
            <v>0</v>
          </cell>
          <cell r="Z111">
            <v>0</v>
          </cell>
        </row>
        <row r="112">
          <cell r="V112">
            <v>0</v>
          </cell>
          <cell r="X112">
            <v>0</v>
          </cell>
          <cell r="Z112">
            <v>0</v>
          </cell>
        </row>
        <row r="113">
          <cell r="V113">
            <v>0</v>
          </cell>
          <cell r="X113">
            <v>0</v>
          </cell>
          <cell r="Z113">
            <v>0</v>
          </cell>
        </row>
        <row r="114">
          <cell r="V114">
            <v>0</v>
          </cell>
          <cell r="X114">
            <v>0</v>
          </cell>
          <cell r="Z114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  <sheetName val="Notes"/>
    </sheetNames>
    <sheetDataSet>
      <sheetData sheetId="0"/>
      <sheetData sheetId="1">
        <row r="12">
          <cell r="AB12"/>
          <cell r="AD12">
            <v>0</v>
          </cell>
          <cell r="AF12"/>
        </row>
        <row r="13">
          <cell r="AB13"/>
          <cell r="AD13"/>
          <cell r="AF13"/>
        </row>
        <row r="14">
          <cell r="AB14"/>
          <cell r="AD14"/>
          <cell r="AF14"/>
        </row>
        <row r="15">
          <cell r="AB15">
            <v>1</v>
          </cell>
          <cell r="AD15">
            <v>1</v>
          </cell>
          <cell r="AF15"/>
        </row>
        <row r="16">
          <cell r="AB16">
            <v>1</v>
          </cell>
          <cell r="AD16">
            <v>1</v>
          </cell>
          <cell r="AF16">
            <v>1</v>
          </cell>
        </row>
        <row r="17">
          <cell r="AB17">
            <v>1</v>
          </cell>
          <cell r="AD17">
            <v>1</v>
          </cell>
          <cell r="AF17"/>
        </row>
        <row r="18">
          <cell r="AB18"/>
          <cell r="AD18"/>
          <cell r="AF18"/>
        </row>
        <row r="19">
          <cell r="AB19"/>
          <cell r="AD19"/>
          <cell r="AF19"/>
        </row>
        <row r="20">
          <cell r="AB20"/>
          <cell r="AD20"/>
          <cell r="AF20"/>
        </row>
        <row r="21">
          <cell r="AB21"/>
          <cell r="AD21"/>
          <cell r="AF21"/>
        </row>
        <row r="22">
          <cell r="AB22"/>
          <cell r="AD22"/>
          <cell r="AF22"/>
        </row>
        <row r="23">
          <cell r="AB23"/>
          <cell r="AD23">
            <v>0</v>
          </cell>
          <cell r="AF23"/>
        </row>
        <row r="30">
          <cell r="AB30">
            <v>3</v>
          </cell>
          <cell r="AD30">
            <v>2</v>
          </cell>
          <cell r="AF30">
            <v>3</v>
          </cell>
        </row>
        <row r="31">
          <cell r="AB31"/>
          <cell r="AD31"/>
          <cell r="AF31"/>
        </row>
        <row r="32">
          <cell r="AB32"/>
          <cell r="AD32"/>
          <cell r="AF32"/>
        </row>
        <row r="33">
          <cell r="AB33">
            <v>7</v>
          </cell>
          <cell r="AD33">
            <v>9</v>
          </cell>
          <cell r="AF33">
            <v>9</v>
          </cell>
        </row>
        <row r="34">
          <cell r="AB34">
            <v>4</v>
          </cell>
          <cell r="AD34">
            <v>4</v>
          </cell>
          <cell r="AF34">
            <v>3</v>
          </cell>
        </row>
        <row r="35">
          <cell r="AB35">
            <v>6</v>
          </cell>
          <cell r="AD35">
            <v>5</v>
          </cell>
          <cell r="AF35">
            <v>5</v>
          </cell>
        </row>
        <row r="36">
          <cell r="AB36"/>
          <cell r="AD36"/>
          <cell r="AF36"/>
        </row>
        <row r="37">
          <cell r="AB37">
            <v>1</v>
          </cell>
          <cell r="AD37">
            <v>3</v>
          </cell>
          <cell r="AF37">
            <v>3</v>
          </cell>
        </row>
        <row r="38">
          <cell r="AB38"/>
          <cell r="AD38"/>
          <cell r="AF38"/>
        </row>
        <row r="39">
          <cell r="AB39">
            <v>0</v>
          </cell>
          <cell r="AD39"/>
          <cell r="AF39"/>
        </row>
        <row r="40">
          <cell r="AB40">
            <v>0</v>
          </cell>
          <cell r="AD40"/>
          <cell r="AF40"/>
        </row>
        <row r="41">
          <cell r="AB41">
            <v>0</v>
          </cell>
          <cell r="AD41"/>
          <cell r="AF41">
            <v>0</v>
          </cell>
        </row>
        <row r="48">
          <cell r="AB48">
            <v>1</v>
          </cell>
          <cell r="AD48">
            <v>1</v>
          </cell>
          <cell r="AF48">
            <v>1</v>
          </cell>
        </row>
        <row r="49">
          <cell r="AB49"/>
          <cell r="AD49"/>
          <cell r="AF49"/>
        </row>
        <row r="50">
          <cell r="AB50"/>
          <cell r="AD50"/>
          <cell r="AF50"/>
        </row>
        <row r="51">
          <cell r="AB51">
            <v>2</v>
          </cell>
          <cell r="AD51">
            <v>2</v>
          </cell>
          <cell r="AF51">
            <v>2</v>
          </cell>
        </row>
        <row r="52">
          <cell r="AB52"/>
          <cell r="AD52"/>
          <cell r="AF52"/>
        </row>
        <row r="53">
          <cell r="AB53"/>
          <cell r="AD53"/>
          <cell r="AF53"/>
        </row>
        <row r="54">
          <cell r="AB54"/>
          <cell r="AD54"/>
          <cell r="AF54"/>
        </row>
        <row r="55">
          <cell r="AB55"/>
          <cell r="AD55"/>
          <cell r="AF55"/>
        </row>
        <row r="56">
          <cell r="AB56"/>
          <cell r="AD56"/>
          <cell r="AF56"/>
        </row>
        <row r="57">
          <cell r="AB57"/>
          <cell r="AD57"/>
          <cell r="AF57"/>
        </row>
        <row r="58">
          <cell r="AB58"/>
          <cell r="AD58"/>
          <cell r="AF58"/>
        </row>
        <row r="59">
          <cell r="AB59"/>
          <cell r="AD59"/>
          <cell r="AF59"/>
        </row>
        <row r="66">
          <cell r="AB66">
            <v>28</v>
          </cell>
          <cell r="AD66">
            <v>27</v>
          </cell>
          <cell r="AF66">
            <v>25</v>
          </cell>
        </row>
        <row r="67">
          <cell r="AB67"/>
          <cell r="AD67">
            <v>1</v>
          </cell>
          <cell r="AF67"/>
        </row>
        <row r="68">
          <cell r="AB68">
            <v>3</v>
          </cell>
          <cell r="AD68">
            <v>4</v>
          </cell>
          <cell r="AF68">
            <v>4</v>
          </cell>
        </row>
        <row r="69">
          <cell r="AB69">
            <v>21</v>
          </cell>
          <cell r="AD69">
            <v>19</v>
          </cell>
          <cell r="AF69">
            <v>17</v>
          </cell>
        </row>
        <row r="70">
          <cell r="AB70">
            <v>20</v>
          </cell>
          <cell r="AD70">
            <v>23</v>
          </cell>
          <cell r="AF70">
            <v>22</v>
          </cell>
        </row>
        <row r="71">
          <cell r="AB71">
            <v>14</v>
          </cell>
          <cell r="AD71">
            <v>15</v>
          </cell>
          <cell r="AF71">
            <v>19</v>
          </cell>
        </row>
        <row r="72">
          <cell r="AB72">
            <v>1</v>
          </cell>
          <cell r="AD72">
            <v>1</v>
          </cell>
          <cell r="AF72">
            <v>2</v>
          </cell>
        </row>
        <row r="73">
          <cell r="AB73">
            <v>12</v>
          </cell>
          <cell r="AD73">
            <v>15</v>
          </cell>
          <cell r="AF73">
            <v>13</v>
          </cell>
        </row>
        <row r="74">
          <cell r="AB74"/>
          <cell r="AD74"/>
          <cell r="AF74"/>
        </row>
        <row r="75">
          <cell r="AB75"/>
          <cell r="AD75"/>
          <cell r="AF75"/>
        </row>
        <row r="76">
          <cell r="AB76">
            <v>2</v>
          </cell>
          <cell r="AD76">
            <v>2</v>
          </cell>
          <cell r="AF76">
            <v>1</v>
          </cell>
        </row>
        <row r="77">
          <cell r="AB77"/>
          <cell r="AD77"/>
          <cell r="AF77"/>
        </row>
        <row r="85">
          <cell r="AB85">
            <v>22</v>
          </cell>
          <cell r="AD85">
            <v>19</v>
          </cell>
          <cell r="AF85">
            <v>18</v>
          </cell>
        </row>
        <row r="86">
          <cell r="AB86"/>
          <cell r="AD86"/>
          <cell r="AF86"/>
        </row>
        <row r="87">
          <cell r="AB87">
            <v>8</v>
          </cell>
          <cell r="AD87">
            <v>7</v>
          </cell>
          <cell r="AF87">
            <v>7</v>
          </cell>
        </row>
        <row r="88">
          <cell r="AB88">
            <v>39</v>
          </cell>
          <cell r="AD88">
            <v>38</v>
          </cell>
          <cell r="AF88">
            <v>30</v>
          </cell>
        </row>
        <row r="89">
          <cell r="AB89">
            <v>12</v>
          </cell>
          <cell r="AD89">
            <v>9</v>
          </cell>
          <cell r="AF89">
            <v>14</v>
          </cell>
        </row>
        <row r="90">
          <cell r="AB90">
            <v>17</v>
          </cell>
          <cell r="AD90">
            <v>20</v>
          </cell>
          <cell r="AF90">
            <v>20</v>
          </cell>
        </row>
        <row r="91">
          <cell r="AB91">
            <v>6</v>
          </cell>
          <cell r="AD91">
            <v>4</v>
          </cell>
          <cell r="AF91">
            <v>3</v>
          </cell>
        </row>
        <row r="92">
          <cell r="AB92">
            <v>16</v>
          </cell>
          <cell r="AD92">
            <v>14</v>
          </cell>
          <cell r="AF92">
            <v>12</v>
          </cell>
        </row>
        <row r="93">
          <cell r="AB93"/>
          <cell r="AD93"/>
          <cell r="AF93"/>
        </row>
        <row r="94">
          <cell r="AB94"/>
          <cell r="AD94"/>
          <cell r="AF94"/>
        </row>
        <row r="95">
          <cell r="AB95">
            <v>1</v>
          </cell>
          <cell r="AD95">
            <v>1</v>
          </cell>
          <cell r="AF95"/>
        </row>
        <row r="96">
          <cell r="AB96"/>
          <cell r="AD96"/>
          <cell r="AF96"/>
        </row>
        <row r="103">
          <cell r="AB103">
            <v>12</v>
          </cell>
          <cell r="AD103">
            <v>11</v>
          </cell>
          <cell r="AF103">
            <v>12</v>
          </cell>
        </row>
        <row r="104">
          <cell r="AB104"/>
          <cell r="AD104"/>
          <cell r="AF104"/>
        </row>
        <row r="105">
          <cell r="AB105">
            <v>13</v>
          </cell>
          <cell r="AD105">
            <v>17</v>
          </cell>
          <cell r="AF105">
            <v>16</v>
          </cell>
        </row>
        <row r="106">
          <cell r="AB106">
            <v>58</v>
          </cell>
          <cell r="AD106">
            <v>58</v>
          </cell>
          <cell r="AF106">
            <v>51</v>
          </cell>
        </row>
        <row r="107">
          <cell r="AB107">
            <v>14</v>
          </cell>
          <cell r="AD107">
            <v>14</v>
          </cell>
          <cell r="AF107">
            <v>18</v>
          </cell>
        </row>
        <row r="108">
          <cell r="AB108">
            <v>28</v>
          </cell>
          <cell r="AD108">
            <v>26</v>
          </cell>
          <cell r="AF108">
            <v>28</v>
          </cell>
        </row>
        <row r="109">
          <cell r="AB109">
            <v>5</v>
          </cell>
          <cell r="AD109">
            <v>7</v>
          </cell>
          <cell r="AF109">
            <v>5</v>
          </cell>
        </row>
        <row r="110">
          <cell r="AB110">
            <v>5</v>
          </cell>
          <cell r="AD110">
            <v>6</v>
          </cell>
          <cell r="AF110">
            <v>7</v>
          </cell>
        </row>
        <row r="111">
          <cell r="AB111"/>
          <cell r="AD111"/>
          <cell r="AF111"/>
        </row>
        <row r="112">
          <cell r="AB112"/>
          <cell r="AD112"/>
          <cell r="AF112"/>
        </row>
        <row r="113">
          <cell r="AB113">
            <v>3</v>
          </cell>
          <cell r="AD113"/>
          <cell r="AF113">
            <v>1</v>
          </cell>
        </row>
        <row r="114">
          <cell r="AB114"/>
          <cell r="AD114"/>
          <cell r="AF114"/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12">
          <cell r="V12">
            <v>46</v>
          </cell>
          <cell r="X12">
            <v>52</v>
          </cell>
          <cell r="Z12">
            <v>55</v>
          </cell>
        </row>
        <row r="13">
          <cell r="V13">
            <v>0</v>
          </cell>
          <cell r="X13">
            <v>0</v>
          </cell>
          <cell r="Z13">
            <v>0</v>
          </cell>
        </row>
        <row r="14">
          <cell r="V14">
            <v>0</v>
          </cell>
          <cell r="X14">
            <v>0</v>
          </cell>
          <cell r="Z14">
            <v>0</v>
          </cell>
        </row>
        <row r="15">
          <cell r="V15">
            <v>49</v>
          </cell>
          <cell r="X15">
            <v>51</v>
          </cell>
          <cell r="Z15">
            <v>49</v>
          </cell>
        </row>
        <row r="16">
          <cell r="V16">
            <v>43</v>
          </cell>
          <cell r="X16">
            <v>51</v>
          </cell>
          <cell r="Z16">
            <v>44</v>
          </cell>
        </row>
        <row r="17">
          <cell r="V17">
            <v>57</v>
          </cell>
          <cell r="X17">
            <v>62</v>
          </cell>
          <cell r="Z17">
            <v>65</v>
          </cell>
        </row>
        <row r="18">
          <cell r="V18">
            <v>2</v>
          </cell>
          <cell r="X18">
            <v>5</v>
          </cell>
          <cell r="Z18">
            <v>5</v>
          </cell>
        </row>
        <row r="19">
          <cell r="V19">
            <v>21</v>
          </cell>
          <cell r="X19">
            <v>24</v>
          </cell>
          <cell r="Z19">
            <v>25</v>
          </cell>
        </row>
        <row r="20">
          <cell r="V20">
            <v>0</v>
          </cell>
          <cell r="X20">
            <v>0</v>
          </cell>
          <cell r="Z20">
            <v>0</v>
          </cell>
        </row>
        <row r="21">
          <cell r="V21">
            <v>0</v>
          </cell>
          <cell r="X21">
            <v>0</v>
          </cell>
          <cell r="Z21">
            <v>0</v>
          </cell>
        </row>
        <row r="22">
          <cell r="V22">
            <v>1</v>
          </cell>
          <cell r="X22">
            <v>6</v>
          </cell>
          <cell r="Z22">
            <v>6</v>
          </cell>
        </row>
        <row r="23">
          <cell r="V23">
            <v>0</v>
          </cell>
          <cell r="X23">
            <v>0</v>
          </cell>
          <cell r="Z23">
            <v>0</v>
          </cell>
        </row>
        <row r="30">
          <cell r="V30">
            <v>1</v>
          </cell>
          <cell r="X30">
            <v>0</v>
          </cell>
          <cell r="Z30">
            <v>1</v>
          </cell>
        </row>
        <row r="31">
          <cell r="V31">
            <v>0</v>
          </cell>
          <cell r="X31">
            <v>0</v>
          </cell>
          <cell r="Z31">
            <v>0</v>
          </cell>
        </row>
        <row r="32">
          <cell r="V32">
            <v>0</v>
          </cell>
          <cell r="X32">
            <v>0</v>
          </cell>
          <cell r="Z32">
            <v>0</v>
          </cell>
        </row>
        <row r="33">
          <cell r="V33">
            <v>2</v>
          </cell>
          <cell r="X33">
            <v>2</v>
          </cell>
          <cell r="Z33">
            <v>2</v>
          </cell>
        </row>
        <row r="34">
          <cell r="V34">
            <v>1</v>
          </cell>
          <cell r="X34">
            <v>1</v>
          </cell>
          <cell r="Z34">
            <v>1</v>
          </cell>
        </row>
        <row r="35">
          <cell r="V35">
            <v>1</v>
          </cell>
          <cell r="X35">
            <v>1</v>
          </cell>
          <cell r="Z35">
            <v>0</v>
          </cell>
        </row>
        <row r="36">
          <cell r="V36">
            <v>0</v>
          </cell>
          <cell r="X36">
            <v>0</v>
          </cell>
          <cell r="Z36">
            <v>0</v>
          </cell>
        </row>
        <row r="37">
          <cell r="V37">
            <v>1</v>
          </cell>
          <cell r="X37">
            <v>1</v>
          </cell>
          <cell r="Z37">
            <v>1</v>
          </cell>
        </row>
        <row r="38">
          <cell r="V38">
            <v>0</v>
          </cell>
          <cell r="X38">
            <v>0</v>
          </cell>
          <cell r="Z38">
            <v>0</v>
          </cell>
        </row>
        <row r="39">
          <cell r="V39">
            <v>0</v>
          </cell>
          <cell r="X39">
            <v>0</v>
          </cell>
          <cell r="Z39">
            <v>0</v>
          </cell>
        </row>
        <row r="40">
          <cell r="V40">
            <v>0</v>
          </cell>
          <cell r="X40">
            <v>0</v>
          </cell>
          <cell r="Z40">
            <v>0</v>
          </cell>
        </row>
        <row r="41">
          <cell r="V41">
            <v>0</v>
          </cell>
          <cell r="X41">
            <v>0</v>
          </cell>
          <cell r="Z41">
            <v>0</v>
          </cell>
        </row>
        <row r="48">
          <cell r="V48">
            <v>66</v>
          </cell>
          <cell r="X48">
            <v>65</v>
          </cell>
          <cell r="Z48">
            <v>60</v>
          </cell>
        </row>
        <row r="49">
          <cell r="V49">
            <v>0</v>
          </cell>
          <cell r="X49">
            <v>0</v>
          </cell>
          <cell r="Z49">
            <v>0</v>
          </cell>
        </row>
        <row r="50">
          <cell r="V50">
            <v>0</v>
          </cell>
          <cell r="X50">
            <v>0</v>
          </cell>
          <cell r="Z50">
            <v>0</v>
          </cell>
        </row>
        <row r="51">
          <cell r="V51">
            <v>77</v>
          </cell>
          <cell r="X51">
            <v>65</v>
          </cell>
          <cell r="Z51">
            <v>88</v>
          </cell>
        </row>
        <row r="52">
          <cell r="V52">
            <v>43</v>
          </cell>
          <cell r="X52">
            <v>45</v>
          </cell>
          <cell r="Z52">
            <v>42</v>
          </cell>
        </row>
        <row r="53">
          <cell r="V53">
            <v>23</v>
          </cell>
          <cell r="X53">
            <v>27</v>
          </cell>
          <cell r="Z53">
            <v>27</v>
          </cell>
        </row>
        <row r="54">
          <cell r="V54">
            <v>5</v>
          </cell>
          <cell r="X54">
            <v>3</v>
          </cell>
          <cell r="Z54">
            <v>3</v>
          </cell>
        </row>
        <row r="55">
          <cell r="V55">
            <v>24</v>
          </cell>
          <cell r="X55">
            <v>25</v>
          </cell>
          <cell r="Z55">
            <v>23</v>
          </cell>
        </row>
        <row r="56">
          <cell r="V56">
            <v>0</v>
          </cell>
          <cell r="X56">
            <v>0</v>
          </cell>
          <cell r="Z56">
            <v>0</v>
          </cell>
        </row>
        <row r="57">
          <cell r="V57">
            <v>0</v>
          </cell>
          <cell r="X57">
            <v>0</v>
          </cell>
          <cell r="Z57">
            <v>0</v>
          </cell>
        </row>
        <row r="58">
          <cell r="V58">
            <v>6</v>
          </cell>
          <cell r="X58">
            <v>7</v>
          </cell>
          <cell r="Z58">
            <v>7</v>
          </cell>
        </row>
        <row r="59">
          <cell r="V59">
            <v>0</v>
          </cell>
          <cell r="X59">
            <v>0</v>
          </cell>
          <cell r="Z59">
            <v>0</v>
          </cell>
        </row>
        <row r="66">
          <cell r="V66">
            <v>0</v>
          </cell>
          <cell r="X66">
            <v>0</v>
          </cell>
          <cell r="Z66">
            <v>0</v>
          </cell>
        </row>
        <row r="67">
          <cell r="V67">
            <v>0</v>
          </cell>
          <cell r="X67">
            <v>0</v>
          </cell>
          <cell r="Z67">
            <v>0</v>
          </cell>
        </row>
        <row r="68">
          <cell r="V68">
            <v>0</v>
          </cell>
          <cell r="X68">
            <v>0</v>
          </cell>
          <cell r="Z68">
            <v>0</v>
          </cell>
        </row>
        <row r="69">
          <cell r="V69">
            <v>0</v>
          </cell>
          <cell r="X69">
            <v>0</v>
          </cell>
          <cell r="Z69">
            <v>0</v>
          </cell>
        </row>
        <row r="70">
          <cell r="V70">
            <v>0</v>
          </cell>
          <cell r="X70">
            <v>0</v>
          </cell>
          <cell r="Z70">
            <v>0</v>
          </cell>
        </row>
        <row r="71">
          <cell r="V71">
            <v>0</v>
          </cell>
          <cell r="X71">
            <v>0</v>
          </cell>
          <cell r="Z71">
            <v>0</v>
          </cell>
        </row>
        <row r="72">
          <cell r="V72">
            <v>0</v>
          </cell>
          <cell r="X72">
            <v>0</v>
          </cell>
          <cell r="Z72">
            <v>0</v>
          </cell>
        </row>
        <row r="73">
          <cell r="V73">
            <v>0</v>
          </cell>
          <cell r="X73">
            <v>0</v>
          </cell>
          <cell r="Z73">
            <v>0</v>
          </cell>
        </row>
        <row r="74">
          <cell r="V74">
            <v>0</v>
          </cell>
          <cell r="X74">
            <v>0</v>
          </cell>
          <cell r="Z74">
            <v>0</v>
          </cell>
        </row>
        <row r="75">
          <cell r="V75">
            <v>0</v>
          </cell>
          <cell r="X75">
            <v>0</v>
          </cell>
          <cell r="Z75">
            <v>0</v>
          </cell>
        </row>
        <row r="76">
          <cell r="V76">
            <v>0</v>
          </cell>
          <cell r="X76">
            <v>0</v>
          </cell>
          <cell r="Z76">
            <v>0</v>
          </cell>
        </row>
        <row r="77">
          <cell r="V77">
            <v>0</v>
          </cell>
          <cell r="X77">
            <v>0</v>
          </cell>
          <cell r="Z77">
            <v>0</v>
          </cell>
        </row>
        <row r="85">
          <cell r="V85">
            <v>5</v>
          </cell>
          <cell r="X85">
            <v>5</v>
          </cell>
          <cell r="Z85">
            <v>6</v>
          </cell>
        </row>
        <row r="86">
          <cell r="V86">
            <v>0</v>
          </cell>
          <cell r="X86">
            <v>0</v>
          </cell>
          <cell r="Z86">
            <v>0</v>
          </cell>
        </row>
        <row r="87">
          <cell r="V87">
            <v>0</v>
          </cell>
          <cell r="X87">
            <v>0</v>
          </cell>
          <cell r="Z87">
            <v>0</v>
          </cell>
        </row>
        <row r="88">
          <cell r="V88">
            <v>3</v>
          </cell>
          <cell r="X88">
            <v>4</v>
          </cell>
          <cell r="Z88">
            <v>5</v>
          </cell>
        </row>
        <row r="89">
          <cell r="V89">
            <v>3</v>
          </cell>
          <cell r="X89">
            <v>2</v>
          </cell>
          <cell r="Z89">
            <v>2</v>
          </cell>
        </row>
        <row r="90">
          <cell r="V90">
            <v>1</v>
          </cell>
          <cell r="X90">
            <v>1</v>
          </cell>
          <cell r="Z90">
            <v>1</v>
          </cell>
        </row>
        <row r="91">
          <cell r="V91">
            <v>1</v>
          </cell>
          <cell r="X91">
            <v>2</v>
          </cell>
          <cell r="Z91">
            <v>2</v>
          </cell>
        </row>
        <row r="92">
          <cell r="V92">
            <v>2</v>
          </cell>
          <cell r="X92">
            <v>2</v>
          </cell>
          <cell r="Z92">
            <v>2</v>
          </cell>
        </row>
        <row r="93">
          <cell r="V93">
            <v>0</v>
          </cell>
          <cell r="X93">
            <v>0</v>
          </cell>
          <cell r="Z93">
            <v>0</v>
          </cell>
        </row>
        <row r="94">
          <cell r="V94">
            <v>0</v>
          </cell>
          <cell r="X94">
            <v>0</v>
          </cell>
          <cell r="Z94">
            <v>0</v>
          </cell>
        </row>
        <row r="95">
          <cell r="V95">
            <v>2</v>
          </cell>
          <cell r="X95">
            <v>2</v>
          </cell>
          <cell r="Z95">
            <v>2</v>
          </cell>
        </row>
        <row r="96">
          <cell r="V96">
            <v>0</v>
          </cell>
          <cell r="X96">
            <v>0</v>
          </cell>
          <cell r="Z96">
            <v>0</v>
          </cell>
        </row>
        <row r="103">
          <cell r="V103">
            <v>7</v>
          </cell>
          <cell r="X103">
            <v>8</v>
          </cell>
          <cell r="Z103">
            <v>10</v>
          </cell>
        </row>
        <row r="104">
          <cell r="V104">
            <v>0</v>
          </cell>
          <cell r="X104">
            <v>0</v>
          </cell>
          <cell r="Z104">
            <v>0</v>
          </cell>
        </row>
        <row r="105">
          <cell r="V105">
            <v>0</v>
          </cell>
          <cell r="X105">
            <v>0</v>
          </cell>
          <cell r="Z105">
            <v>0</v>
          </cell>
        </row>
        <row r="106">
          <cell r="V106">
            <v>43</v>
          </cell>
          <cell r="X106">
            <v>43</v>
          </cell>
          <cell r="Z106">
            <v>48</v>
          </cell>
        </row>
        <row r="107">
          <cell r="V107">
            <v>4</v>
          </cell>
          <cell r="X107">
            <v>4</v>
          </cell>
          <cell r="Z107">
            <v>5</v>
          </cell>
        </row>
        <row r="108">
          <cell r="V108">
            <v>42</v>
          </cell>
          <cell r="X108">
            <v>41</v>
          </cell>
          <cell r="Z108">
            <v>49</v>
          </cell>
        </row>
        <row r="109">
          <cell r="V109">
            <v>8</v>
          </cell>
          <cell r="X109">
            <v>8</v>
          </cell>
          <cell r="Z109">
            <v>9</v>
          </cell>
        </row>
        <row r="110">
          <cell r="V110">
            <v>14</v>
          </cell>
          <cell r="X110">
            <v>18</v>
          </cell>
          <cell r="Z110">
            <v>22</v>
          </cell>
        </row>
        <row r="111">
          <cell r="V111">
            <v>0</v>
          </cell>
          <cell r="X111">
            <v>0</v>
          </cell>
          <cell r="Z111">
            <v>0</v>
          </cell>
        </row>
        <row r="112">
          <cell r="V112">
            <v>0</v>
          </cell>
          <cell r="X112">
            <v>0</v>
          </cell>
          <cell r="Z112">
            <v>0</v>
          </cell>
        </row>
        <row r="113">
          <cell r="V113">
            <v>2</v>
          </cell>
          <cell r="X113">
            <v>4</v>
          </cell>
          <cell r="Z113">
            <v>3</v>
          </cell>
        </row>
        <row r="114">
          <cell r="V114">
            <v>0</v>
          </cell>
          <cell r="X114">
            <v>0</v>
          </cell>
          <cell r="Z114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12">
          <cell r="V12">
            <v>0</v>
          </cell>
          <cell r="X12">
            <v>0</v>
          </cell>
          <cell r="Z12">
            <v>0</v>
          </cell>
        </row>
        <row r="13">
          <cell r="V13">
            <v>0</v>
          </cell>
          <cell r="X13">
            <v>0</v>
          </cell>
          <cell r="Z13">
            <v>0</v>
          </cell>
        </row>
        <row r="14">
          <cell r="V14">
            <v>0</v>
          </cell>
          <cell r="X14">
            <v>0</v>
          </cell>
          <cell r="Z14">
            <v>0</v>
          </cell>
        </row>
        <row r="15">
          <cell r="V15">
            <v>0</v>
          </cell>
          <cell r="X15">
            <v>1</v>
          </cell>
          <cell r="Z15">
            <v>0</v>
          </cell>
        </row>
        <row r="16">
          <cell r="V16">
            <v>0</v>
          </cell>
          <cell r="X16">
            <v>0</v>
          </cell>
          <cell r="Z16">
            <v>0</v>
          </cell>
        </row>
        <row r="17">
          <cell r="V17">
            <v>0</v>
          </cell>
          <cell r="X17">
            <v>0</v>
          </cell>
          <cell r="Z17">
            <v>0</v>
          </cell>
        </row>
        <row r="18">
          <cell r="V18">
            <v>0</v>
          </cell>
          <cell r="X18">
            <v>0</v>
          </cell>
          <cell r="Z18">
            <v>0</v>
          </cell>
        </row>
        <row r="19">
          <cell r="V19">
            <v>0</v>
          </cell>
          <cell r="X19">
            <v>0</v>
          </cell>
          <cell r="Z19">
            <v>0</v>
          </cell>
        </row>
        <row r="20">
          <cell r="V20">
            <v>0</v>
          </cell>
          <cell r="X20">
            <v>0</v>
          </cell>
          <cell r="Z20">
            <v>0</v>
          </cell>
        </row>
        <row r="21">
          <cell r="V21">
            <v>0</v>
          </cell>
          <cell r="X21">
            <v>0</v>
          </cell>
          <cell r="Z21">
            <v>0</v>
          </cell>
        </row>
        <row r="22">
          <cell r="V22">
            <v>0</v>
          </cell>
          <cell r="X22">
            <v>0</v>
          </cell>
          <cell r="Z22">
            <v>0</v>
          </cell>
        </row>
        <row r="23">
          <cell r="V23">
            <v>0</v>
          </cell>
          <cell r="X23">
            <v>0</v>
          </cell>
          <cell r="Z23">
            <v>0</v>
          </cell>
        </row>
        <row r="30">
          <cell r="V30">
            <v>6</v>
          </cell>
          <cell r="X30">
            <v>3</v>
          </cell>
          <cell r="Z30">
            <v>10</v>
          </cell>
        </row>
        <row r="31">
          <cell r="V31">
            <v>0</v>
          </cell>
          <cell r="X31">
            <v>0</v>
          </cell>
          <cell r="Z31">
            <v>0</v>
          </cell>
        </row>
        <row r="32">
          <cell r="V32">
            <v>0</v>
          </cell>
          <cell r="X32">
            <v>0</v>
          </cell>
          <cell r="Z32">
            <v>0</v>
          </cell>
        </row>
        <row r="33">
          <cell r="V33">
            <v>9</v>
          </cell>
          <cell r="X33">
            <v>3</v>
          </cell>
          <cell r="Z33">
            <v>2</v>
          </cell>
        </row>
        <row r="34">
          <cell r="V34">
            <v>3</v>
          </cell>
          <cell r="X34">
            <v>7</v>
          </cell>
          <cell r="Z34">
            <v>7</v>
          </cell>
        </row>
        <row r="35">
          <cell r="V35">
            <v>8</v>
          </cell>
          <cell r="X35">
            <v>3</v>
          </cell>
          <cell r="Z35">
            <v>4</v>
          </cell>
        </row>
        <row r="36">
          <cell r="V36">
            <v>0</v>
          </cell>
          <cell r="X36">
            <v>0</v>
          </cell>
          <cell r="Z36">
            <v>7</v>
          </cell>
        </row>
        <row r="37">
          <cell r="V37">
            <v>4</v>
          </cell>
          <cell r="X37">
            <v>4</v>
          </cell>
          <cell r="Z37">
            <v>0</v>
          </cell>
        </row>
        <row r="38">
          <cell r="V38">
            <v>0</v>
          </cell>
          <cell r="X38">
            <v>0</v>
          </cell>
          <cell r="Z38">
            <v>0</v>
          </cell>
        </row>
        <row r="39">
          <cell r="V39">
            <v>0</v>
          </cell>
          <cell r="X39">
            <v>0</v>
          </cell>
          <cell r="Z39">
            <v>0</v>
          </cell>
        </row>
        <row r="40">
          <cell r="V40">
            <v>0</v>
          </cell>
          <cell r="X40">
            <v>0</v>
          </cell>
          <cell r="Z40">
            <v>0</v>
          </cell>
        </row>
        <row r="41">
          <cell r="V41">
            <v>0</v>
          </cell>
          <cell r="X41">
            <v>0</v>
          </cell>
          <cell r="Z41">
            <v>0</v>
          </cell>
        </row>
        <row r="48">
          <cell r="V48"/>
          <cell r="X48"/>
          <cell r="Z48"/>
        </row>
        <row r="49">
          <cell r="V49"/>
          <cell r="X49"/>
          <cell r="Z49"/>
        </row>
        <row r="50">
          <cell r="V50"/>
          <cell r="X50"/>
          <cell r="Z50"/>
        </row>
        <row r="51">
          <cell r="V51"/>
          <cell r="X51"/>
          <cell r="Z51"/>
        </row>
        <row r="52">
          <cell r="V52"/>
          <cell r="X52"/>
          <cell r="Z52"/>
        </row>
        <row r="53">
          <cell r="V53"/>
          <cell r="X53"/>
          <cell r="Z53"/>
        </row>
        <row r="54">
          <cell r="V54"/>
          <cell r="X54"/>
          <cell r="Z54"/>
        </row>
        <row r="55">
          <cell r="V55"/>
          <cell r="X55"/>
          <cell r="Z55"/>
        </row>
        <row r="56">
          <cell r="V56"/>
          <cell r="X56"/>
          <cell r="Z56"/>
        </row>
        <row r="57">
          <cell r="V57"/>
          <cell r="X57"/>
          <cell r="Z57"/>
        </row>
        <row r="58">
          <cell r="V58"/>
          <cell r="X58"/>
          <cell r="Z58"/>
        </row>
        <row r="59">
          <cell r="V59"/>
          <cell r="X59"/>
          <cell r="Z59"/>
        </row>
        <row r="66">
          <cell r="V66"/>
          <cell r="X66"/>
          <cell r="Z66"/>
        </row>
        <row r="67">
          <cell r="V67"/>
          <cell r="X67"/>
          <cell r="Z67"/>
        </row>
        <row r="68">
          <cell r="V68"/>
          <cell r="X68"/>
          <cell r="Z68"/>
        </row>
        <row r="69">
          <cell r="V69"/>
          <cell r="X69"/>
          <cell r="Z69"/>
        </row>
        <row r="70">
          <cell r="V70"/>
          <cell r="X70"/>
          <cell r="Z70"/>
        </row>
        <row r="71">
          <cell r="V71"/>
          <cell r="X71"/>
          <cell r="Z71"/>
        </row>
        <row r="72">
          <cell r="V72"/>
          <cell r="X72"/>
          <cell r="Z72"/>
        </row>
        <row r="73">
          <cell r="V73"/>
          <cell r="X73"/>
          <cell r="Z73"/>
        </row>
        <row r="74">
          <cell r="V74"/>
          <cell r="X74"/>
          <cell r="Z74"/>
        </row>
        <row r="75">
          <cell r="V75"/>
          <cell r="X75"/>
          <cell r="Z75"/>
        </row>
        <row r="76">
          <cell r="V76"/>
          <cell r="X76"/>
          <cell r="Z76"/>
        </row>
        <row r="77">
          <cell r="V77"/>
          <cell r="X77"/>
          <cell r="Z77"/>
        </row>
        <row r="85">
          <cell r="V85"/>
          <cell r="X85"/>
          <cell r="Z85"/>
        </row>
        <row r="86">
          <cell r="V86"/>
          <cell r="X86"/>
          <cell r="Z86"/>
        </row>
        <row r="87">
          <cell r="V87"/>
          <cell r="X87"/>
          <cell r="Z87"/>
        </row>
        <row r="88">
          <cell r="V88"/>
          <cell r="X88"/>
          <cell r="Z88"/>
        </row>
        <row r="89">
          <cell r="V89"/>
          <cell r="X89"/>
          <cell r="Z89"/>
        </row>
        <row r="90">
          <cell r="V90"/>
          <cell r="X90"/>
          <cell r="Z90"/>
        </row>
        <row r="91">
          <cell r="V91"/>
          <cell r="X91"/>
          <cell r="Z91"/>
        </row>
        <row r="92">
          <cell r="V92"/>
          <cell r="X92"/>
          <cell r="Z92"/>
        </row>
        <row r="93">
          <cell r="V93"/>
          <cell r="X93"/>
          <cell r="Z93"/>
        </row>
        <row r="94">
          <cell r="V94"/>
          <cell r="X94"/>
          <cell r="Z94"/>
        </row>
        <row r="95">
          <cell r="V95"/>
          <cell r="X95"/>
          <cell r="Z95"/>
        </row>
        <row r="96">
          <cell r="V96"/>
          <cell r="X96"/>
          <cell r="Z96"/>
        </row>
        <row r="103">
          <cell r="V103"/>
          <cell r="X103"/>
          <cell r="Z103"/>
        </row>
        <row r="104">
          <cell r="V104"/>
          <cell r="X104"/>
          <cell r="Z104"/>
        </row>
        <row r="105">
          <cell r="V105"/>
          <cell r="X105"/>
          <cell r="Z105"/>
        </row>
        <row r="106">
          <cell r="V106"/>
          <cell r="X106"/>
          <cell r="Z106"/>
        </row>
        <row r="107">
          <cell r="V107"/>
          <cell r="X107"/>
          <cell r="Z107"/>
        </row>
        <row r="108">
          <cell r="V108"/>
          <cell r="X108"/>
          <cell r="Z108"/>
        </row>
        <row r="109">
          <cell r="V109"/>
          <cell r="X109"/>
          <cell r="Z109"/>
        </row>
        <row r="110">
          <cell r="V110"/>
          <cell r="X110"/>
          <cell r="Z110"/>
        </row>
        <row r="111">
          <cell r="V111"/>
          <cell r="X111"/>
          <cell r="Z111"/>
        </row>
        <row r="112">
          <cell r="V112"/>
          <cell r="X112"/>
          <cell r="Z112"/>
        </row>
        <row r="113">
          <cell r="V113"/>
          <cell r="X113"/>
          <cell r="Z113"/>
        </row>
        <row r="114">
          <cell r="V114"/>
          <cell r="X114"/>
          <cell r="Z114"/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inence at Discharge"/>
      <sheetName val="Drug of Choice by County"/>
      <sheetName val="Gambling Screening and Treatmen"/>
      <sheetName val="Women's Grant"/>
    </sheetNames>
    <sheetDataSet>
      <sheetData sheetId="0"/>
      <sheetData sheetId="1">
        <row r="67">
          <cell r="D67"/>
        </row>
        <row r="68">
          <cell r="D68"/>
        </row>
        <row r="69">
          <cell r="D69"/>
        </row>
        <row r="70">
          <cell r="D70"/>
        </row>
        <row r="71">
          <cell r="D71"/>
        </row>
        <row r="72">
          <cell r="D72"/>
        </row>
        <row r="73">
          <cell r="D73"/>
        </row>
        <row r="74">
          <cell r="D74"/>
        </row>
        <row r="75">
          <cell r="D75"/>
        </row>
        <row r="76">
          <cell r="D76"/>
        </row>
        <row r="77">
          <cell r="D77"/>
        </row>
        <row r="78">
          <cell r="D78"/>
        </row>
        <row r="79">
          <cell r="D79">
            <v>0</v>
          </cell>
        </row>
        <row r="85">
          <cell r="D85"/>
          <cell r="F85"/>
          <cell r="H85"/>
          <cell r="L85"/>
          <cell r="N85"/>
          <cell r="P85"/>
          <cell r="T85"/>
          <cell r="V85"/>
          <cell r="X85"/>
        </row>
        <row r="86">
          <cell r="D86"/>
          <cell r="F86"/>
          <cell r="H86"/>
          <cell r="L86"/>
          <cell r="N86"/>
          <cell r="P86"/>
          <cell r="T86"/>
          <cell r="V86"/>
          <cell r="X86"/>
        </row>
        <row r="87">
          <cell r="D87"/>
          <cell r="F87"/>
          <cell r="H87"/>
          <cell r="L87"/>
          <cell r="N87"/>
          <cell r="P87"/>
          <cell r="T87"/>
          <cell r="V87"/>
          <cell r="X87"/>
        </row>
        <row r="88">
          <cell r="D88"/>
          <cell r="F88"/>
          <cell r="H88"/>
          <cell r="L88"/>
          <cell r="N88"/>
          <cell r="P88"/>
          <cell r="T88"/>
          <cell r="V88"/>
          <cell r="X88"/>
        </row>
        <row r="89">
          <cell r="D89"/>
          <cell r="F89"/>
          <cell r="H89"/>
          <cell r="L89"/>
          <cell r="N89"/>
          <cell r="P89"/>
          <cell r="T89"/>
          <cell r="V89"/>
          <cell r="X89"/>
        </row>
        <row r="90">
          <cell r="D90"/>
          <cell r="F90"/>
          <cell r="H90"/>
          <cell r="L90"/>
          <cell r="N90"/>
          <cell r="P90"/>
          <cell r="T90">
            <v>1</v>
          </cell>
          <cell r="V90"/>
          <cell r="X90"/>
        </row>
        <row r="91">
          <cell r="D91"/>
          <cell r="F91"/>
          <cell r="H91"/>
          <cell r="L91"/>
          <cell r="N91"/>
          <cell r="P91"/>
          <cell r="T91"/>
          <cell r="V91"/>
          <cell r="X91"/>
        </row>
        <row r="92">
          <cell r="D92"/>
          <cell r="F92"/>
          <cell r="H92"/>
          <cell r="L92"/>
          <cell r="N92">
            <v>1</v>
          </cell>
          <cell r="P92"/>
          <cell r="T92"/>
          <cell r="V92"/>
          <cell r="X92"/>
        </row>
        <row r="93">
          <cell r="D93"/>
          <cell r="F93"/>
          <cell r="H93"/>
          <cell r="L93"/>
          <cell r="N93"/>
          <cell r="P93"/>
          <cell r="T93"/>
          <cell r="V93"/>
          <cell r="X93"/>
        </row>
        <row r="94">
          <cell r="D94"/>
          <cell r="F94"/>
          <cell r="H94"/>
          <cell r="L94"/>
          <cell r="N94"/>
          <cell r="P94"/>
          <cell r="T94"/>
          <cell r="V94"/>
          <cell r="X94"/>
        </row>
        <row r="95">
          <cell r="D95"/>
          <cell r="F95"/>
          <cell r="H95"/>
          <cell r="L95"/>
          <cell r="N95"/>
          <cell r="P95"/>
          <cell r="T95"/>
          <cell r="V95"/>
          <cell r="X95"/>
        </row>
        <row r="96">
          <cell r="D96"/>
          <cell r="F96"/>
          <cell r="H96"/>
          <cell r="L96"/>
          <cell r="N96"/>
          <cell r="P96"/>
          <cell r="T96"/>
          <cell r="V96"/>
          <cell r="X96"/>
        </row>
        <row r="97">
          <cell r="D97">
            <v>0</v>
          </cell>
          <cell r="F97">
            <v>0</v>
          </cell>
          <cell r="H97">
            <v>0</v>
          </cell>
          <cell r="L97">
            <v>0</v>
          </cell>
          <cell r="N97">
            <v>1</v>
          </cell>
          <cell r="P97">
            <v>0</v>
          </cell>
          <cell r="T97">
            <v>1</v>
          </cell>
          <cell r="V97">
            <v>0</v>
          </cell>
          <cell r="X97">
            <v>0</v>
          </cell>
        </row>
        <row r="103">
          <cell r="D103">
            <v>0</v>
          </cell>
          <cell r="F103">
            <v>0</v>
          </cell>
          <cell r="H103">
            <v>1</v>
          </cell>
          <cell r="L103">
            <v>0</v>
          </cell>
          <cell r="N103">
            <v>0</v>
          </cell>
          <cell r="P103">
            <v>1</v>
          </cell>
          <cell r="T103">
            <v>1</v>
          </cell>
          <cell r="V103"/>
          <cell r="X103"/>
        </row>
        <row r="104">
          <cell r="D104">
            <v>0</v>
          </cell>
          <cell r="F104">
            <v>0</v>
          </cell>
          <cell r="H104">
            <v>0</v>
          </cell>
          <cell r="L104">
            <v>0</v>
          </cell>
          <cell r="N104">
            <v>0</v>
          </cell>
          <cell r="P104">
            <v>0</v>
          </cell>
          <cell r="T104"/>
          <cell r="V104"/>
          <cell r="X104"/>
        </row>
        <row r="105">
          <cell r="D105">
            <v>0</v>
          </cell>
          <cell r="F105">
            <v>0</v>
          </cell>
          <cell r="H105">
            <v>0</v>
          </cell>
          <cell r="L105">
            <v>0</v>
          </cell>
          <cell r="N105">
            <v>0</v>
          </cell>
          <cell r="P105">
            <v>0</v>
          </cell>
          <cell r="T105"/>
          <cell r="V105"/>
          <cell r="X105"/>
        </row>
        <row r="106">
          <cell r="D106">
            <v>0</v>
          </cell>
          <cell r="F106">
            <v>0</v>
          </cell>
          <cell r="H106">
            <v>1</v>
          </cell>
          <cell r="L106">
            <v>0</v>
          </cell>
          <cell r="N106">
            <v>0</v>
          </cell>
          <cell r="P106">
            <v>0</v>
          </cell>
          <cell r="T106"/>
          <cell r="V106"/>
          <cell r="X106"/>
        </row>
        <row r="107">
          <cell r="D107">
            <v>0</v>
          </cell>
          <cell r="F107">
            <v>0</v>
          </cell>
          <cell r="H107">
            <v>1</v>
          </cell>
          <cell r="L107">
            <v>0</v>
          </cell>
          <cell r="N107">
            <v>0</v>
          </cell>
          <cell r="P107">
            <v>0</v>
          </cell>
          <cell r="T107">
            <v>1</v>
          </cell>
          <cell r="V107"/>
          <cell r="X107"/>
        </row>
        <row r="108">
          <cell r="D108">
            <v>0</v>
          </cell>
          <cell r="F108">
            <v>0</v>
          </cell>
          <cell r="H108">
            <v>0</v>
          </cell>
          <cell r="L108">
            <v>0</v>
          </cell>
          <cell r="N108">
            <v>0</v>
          </cell>
          <cell r="P108">
            <v>0</v>
          </cell>
          <cell r="T108">
            <v>2</v>
          </cell>
          <cell r="V108"/>
          <cell r="X108">
            <v>1</v>
          </cell>
        </row>
        <row r="109">
          <cell r="D109">
            <v>0</v>
          </cell>
          <cell r="F109">
            <v>0</v>
          </cell>
          <cell r="H109">
            <v>0</v>
          </cell>
          <cell r="L109">
            <v>0</v>
          </cell>
          <cell r="N109">
            <v>0</v>
          </cell>
          <cell r="P109">
            <v>0</v>
          </cell>
          <cell r="T109"/>
          <cell r="V109"/>
          <cell r="X109"/>
        </row>
        <row r="110">
          <cell r="D110">
            <v>0</v>
          </cell>
          <cell r="F110">
            <v>0</v>
          </cell>
          <cell r="H110">
            <v>0</v>
          </cell>
          <cell r="L110">
            <v>0</v>
          </cell>
          <cell r="N110">
            <v>0</v>
          </cell>
          <cell r="P110">
            <v>0</v>
          </cell>
          <cell r="T110"/>
          <cell r="V110"/>
          <cell r="X110"/>
        </row>
        <row r="111">
          <cell r="D111">
            <v>0</v>
          </cell>
          <cell r="F111">
            <v>0</v>
          </cell>
          <cell r="H111">
            <v>0</v>
          </cell>
          <cell r="L111">
            <v>0</v>
          </cell>
          <cell r="N111">
            <v>0</v>
          </cell>
          <cell r="P111">
            <v>0</v>
          </cell>
          <cell r="T111"/>
          <cell r="V111"/>
          <cell r="X111"/>
        </row>
        <row r="112">
          <cell r="D112">
            <v>0</v>
          </cell>
          <cell r="F112">
            <v>0</v>
          </cell>
          <cell r="H112">
            <v>0</v>
          </cell>
          <cell r="L112">
            <v>0</v>
          </cell>
          <cell r="N112">
            <v>0</v>
          </cell>
          <cell r="P112">
            <v>0</v>
          </cell>
          <cell r="T112"/>
          <cell r="V112"/>
          <cell r="X112"/>
        </row>
        <row r="113">
          <cell r="D113">
            <v>0</v>
          </cell>
          <cell r="F113">
            <v>0</v>
          </cell>
          <cell r="H113">
            <v>0</v>
          </cell>
          <cell r="L113">
            <v>0</v>
          </cell>
          <cell r="N113">
            <v>0</v>
          </cell>
          <cell r="P113">
            <v>0</v>
          </cell>
          <cell r="T113"/>
          <cell r="V113"/>
          <cell r="X113"/>
        </row>
        <row r="114">
          <cell r="D114">
            <v>0</v>
          </cell>
          <cell r="F114">
            <v>0</v>
          </cell>
          <cell r="H114">
            <v>0</v>
          </cell>
          <cell r="L114">
            <v>0</v>
          </cell>
          <cell r="N114">
            <v>0</v>
          </cell>
          <cell r="P114">
            <v>0</v>
          </cell>
          <cell r="T114"/>
          <cell r="V114"/>
          <cell r="X114"/>
        </row>
        <row r="115">
          <cell r="D115">
            <v>0</v>
          </cell>
          <cell r="F115">
            <v>0</v>
          </cell>
          <cell r="H115">
            <v>3</v>
          </cell>
          <cell r="L115">
            <v>0</v>
          </cell>
          <cell r="N115">
            <v>0</v>
          </cell>
          <cell r="P115">
            <v>1</v>
          </cell>
          <cell r="T115">
            <v>4</v>
          </cell>
          <cell r="V115">
            <v>0</v>
          </cell>
          <cell r="X115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5E97-AA54-48C0-B85E-A002D2B5F4B4}">
  <sheetPr>
    <pageSetUpPr fitToPage="1"/>
  </sheetPr>
  <dimension ref="A1:K32"/>
  <sheetViews>
    <sheetView tabSelected="1" workbookViewId="0">
      <selection activeCell="A31" sqref="A31"/>
    </sheetView>
  </sheetViews>
  <sheetFormatPr defaultRowHeight="15" x14ac:dyDescent="0.25"/>
  <cols>
    <col min="1" max="1" width="18.28515625" customWidth="1"/>
    <col min="2" max="2" width="6.85546875" customWidth="1"/>
    <col min="3" max="3" width="22" customWidth="1"/>
    <col min="4" max="4" width="11.5703125" customWidth="1"/>
    <col min="5" max="5" width="20.140625" customWidth="1"/>
    <col min="6" max="6" width="10.5703125" customWidth="1"/>
    <col min="7" max="7" width="21.28515625" customWidth="1"/>
    <col min="9" max="9" width="19.28515625" customWidth="1"/>
    <col min="11" max="11" width="22.28515625" customWidth="1"/>
  </cols>
  <sheetData>
    <row r="1" spans="1:11" ht="20.25" x14ac:dyDescent="0.3">
      <c r="A1" s="94" t="s">
        <v>96</v>
      </c>
    </row>
    <row r="3" spans="1:11" ht="60" x14ac:dyDescent="0.25">
      <c r="A3" s="75" t="s">
        <v>49</v>
      </c>
      <c r="B3" s="65"/>
      <c r="C3" s="65"/>
      <c r="E3" s="75" t="s">
        <v>50</v>
      </c>
      <c r="F3" s="65"/>
      <c r="G3" s="65"/>
      <c r="I3" s="75" t="s">
        <v>52</v>
      </c>
      <c r="J3" s="65"/>
      <c r="K3" s="65"/>
    </row>
    <row r="4" spans="1:11" x14ac:dyDescent="0.25">
      <c r="A4" s="76">
        <v>2744</v>
      </c>
      <c r="B4" s="77">
        <v>0.22224022029642829</v>
      </c>
      <c r="C4" s="76" t="s">
        <v>14</v>
      </c>
      <c r="D4" s="58"/>
      <c r="E4" s="76">
        <v>2615</v>
      </c>
      <c r="F4" s="77">
        <v>0.22587889781463247</v>
      </c>
      <c r="G4" s="76" t="s">
        <v>14</v>
      </c>
      <c r="I4" s="76">
        <v>2916</v>
      </c>
      <c r="J4" s="77">
        <v>0.21657754010695188</v>
      </c>
      <c r="K4" s="76" t="s">
        <v>14</v>
      </c>
    </row>
    <row r="5" spans="1:11" x14ac:dyDescent="0.25">
      <c r="A5" s="76">
        <v>16</v>
      </c>
      <c r="B5" s="77">
        <v>1.2958613428363166E-3</v>
      </c>
      <c r="C5" s="76" t="s">
        <v>15</v>
      </c>
      <c r="D5" s="58"/>
      <c r="E5" s="76">
        <v>7</v>
      </c>
      <c r="F5" s="77">
        <v>6.0464714520169305E-4</v>
      </c>
      <c r="G5" s="76" t="s">
        <v>15</v>
      </c>
      <c r="I5" s="76">
        <v>2</v>
      </c>
      <c r="J5" s="77">
        <v>1.4854426619132502E-4</v>
      </c>
      <c r="K5" s="76" t="s">
        <v>15</v>
      </c>
    </row>
    <row r="6" spans="1:11" x14ac:dyDescent="0.25">
      <c r="A6" s="76">
        <v>454</v>
      </c>
      <c r="B6" s="77">
        <v>3.6770065602980483E-2</v>
      </c>
      <c r="C6" s="76" t="s">
        <v>16</v>
      </c>
      <c r="D6" s="58"/>
      <c r="E6" s="76">
        <v>413</v>
      </c>
      <c r="F6" s="77">
        <v>3.5674181566899887E-2</v>
      </c>
      <c r="G6" s="76" t="s">
        <v>16</v>
      </c>
      <c r="I6" s="76">
        <v>233</v>
      </c>
      <c r="J6" s="77">
        <v>1.7305407011289364E-2</v>
      </c>
      <c r="K6" s="76" t="s">
        <v>16</v>
      </c>
    </row>
    <row r="7" spans="1:11" x14ac:dyDescent="0.25">
      <c r="A7" s="82">
        <v>4569</v>
      </c>
      <c r="B7" s="79">
        <v>0.37004940471369563</v>
      </c>
      <c r="C7" s="78" t="s">
        <v>17</v>
      </c>
      <c r="D7" s="58"/>
      <c r="E7" s="76">
        <v>3424</v>
      </c>
      <c r="F7" s="79">
        <v>0.29575883216722815</v>
      </c>
      <c r="G7" s="78" t="s">
        <v>17</v>
      </c>
      <c r="I7" s="76">
        <v>4212</v>
      </c>
      <c r="J7" s="79">
        <v>0.31283422459893045</v>
      </c>
      <c r="K7" s="78" t="s">
        <v>17</v>
      </c>
    </row>
    <row r="8" spans="1:11" x14ac:dyDescent="0.25">
      <c r="A8" s="82">
        <v>1577</v>
      </c>
      <c r="B8" s="77">
        <v>0.12772333360330446</v>
      </c>
      <c r="C8" s="76" t="s">
        <v>18</v>
      </c>
      <c r="D8" s="58"/>
      <c r="E8" s="76">
        <v>1734</v>
      </c>
      <c r="F8" s="77">
        <v>0.14977973568281938</v>
      </c>
      <c r="G8" s="76" t="s">
        <v>18</v>
      </c>
      <c r="I8" s="76">
        <v>1967</v>
      </c>
      <c r="J8" s="77">
        <v>0.14609328579916817</v>
      </c>
      <c r="K8" s="76" t="s">
        <v>18</v>
      </c>
    </row>
    <row r="9" spans="1:11" x14ac:dyDescent="0.25">
      <c r="A9" s="83">
        <v>749</v>
      </c>
      <c r="B9" s="81">
        <v>6.0662509111525063E-2</v>
      </c>
      <c r="C9" s="80" t="s">
        <v>19</v>
      </c>
      <c r="D9" s="58"/>
      <c r="E9" s="76">
        <v>1288</v>
      </c>
      <c r="F9" s="81">
        <v>0.11125507471711152</v>
      </c>
      <c r="G9" s="80" t="s">
        <v>19</v>
      </c>
      <c r="I9" s="76">
        <v>2322</v>
      </c>
      <c r="J9" s="81">
        <v>0.17245989304812834</v>
      </c>
      <c r="K9" s="80" t="s">
        <v>19</v>
      </c>
    </row>
    <row r="10" spans="1:11" x14ac:dyDescent="0.25">
      <c r="A10" s="83">
        <v>10</v>
      </c>
      <c r="B10" s="81">
        <v>8.0991333927269782E-4</v>
      </c>
      <c r="C10" s="80" t="s">
        <v>20</v>
      </c>
      <c r="D10" s="58"/>
      <c r="E10" s="76">
        <v>140</v>
      </c>
      <c r="F10" s="81">
        <v>1.2092942904033861E-2</v>
      </c>
      <c r="G10" s="80" t="s">
        <v>20</v>
      </c>
      <c r="I10" s="76">
        <v>328</v>
      </c>
      <c r="J10" s="81">
        <v>2.4361259655377301E-2</v>
      </c>
      <c r="K10" s="80" t="s">
        <v>20</v>
      </c>
    </row>
    <row r="11" spans="1:11" x14ac:dyDescent="0.25">
      <c r="A11" s="82">
        <v>1904</v>
      </c>
      <c r="B11" s="79">
        <v>0.15420749979752166</v>
      </c>
      <c r="C11" s="78" t="s">
        <v>21</v>
      </c>
      <c r="D11" s="58"/>
      <c r="E11" s="76">
        <v>1455</v>
      </c>
      <c r="F11" s="79">
        <v>0.12568022803835191</v>
      </c>
      <c r="G11" s="78" t="s">
        <v>21</v>
      </c>
      <c r="I11" s="76">
        <v>1178</v>
      </c>
      <c r="J11" s="79">
        <v>8.749257278669044E-2</v>
      </c>
      <c r="K11" s="78" t="s">
        <v>21</v>
      </c>
    </row>
    <row r="12" spans="1:11" x14ac:dyDescent="0.25">
      <c r="A12" s="76">
        <v>81</v>
      </c>
      <c r="B12" s="77">
        <v>6.560298048108852E-3</v>
      </c>
      <c r="C12" s="76" t="s">
        <v>22</v>
      </c>
      <c r="D12" s="58"/>
      <c r="E12" s="76">
        <v>19</v>
      </c>
      <c r="F12" s="77">
        <v>1.6411851084045953E-3</v>
      </c>
      <c r="G12" s="76" t="s">
        <v>22</v>
      </c>
      <c r="I12" s="76">
        <v>24</v>
      </c>
      <c r="J12" s="77">
        <v>1.7825311942959001E-3</v>
      </c>
      <c r="K12" s="76" t="s">
        <v>22</v>
      </c>
    </row>
    <row r="13" spans="1:11" x14ac:dyDescent="0.25">
      <c r="A13" s="76">
        <v>12</v>
      </c>
      <c r="B13" s="77">
        <v>9.7189600712723736E-4</v>
      </c>
      <c r="C13" s="76" t="s">
        <v>23</v>
      </c>
      <c r="D13" s="58"/>
      <c r="E13" s="76">
        <v>0</v>
      </c>
      <c r="F13" s="77">
        <v>0</v>
      </c>
      <c r="G13" s="76" t="s">
        <v>23</v>
      </c>
      <c r="I13" s="76">
        <v>0</v>
      </c>
      <c r="J13" s="77">
        <v>0</v>
      </c>
      <c r="K13" s="76" t="s">
        <v>23</v>
      </c>
    </row>
    <row r="14" spans="1:11" x14ac:dyDescent="0.25">
      <c r="A14" s="76">
        <v>108</v>
      </c>
      <c r="B14" s="77">
        <v>8.747064064145136E-3</v>
      </c>
      <c r="C14" s="76" t="s">
        <v>24</v>
      </c>
      <c r="D14" s="58"/>
      <c r="E14" s="76">
        <v>190</v>
      </c>
      <c r="F14" s="77">
        <v>1.6411851084045952E-2</v>
      </c>
      <c r="G14" s="76" t="s">
        <v>24</v>
      </c>
      <c r="I14" s="76">
        <v>282</v>
      </c>
      <c r="J14" s="77">
        <v>2.0944741532976829E-2</v>
      </c>
      <c r="K14" s="76" t="s">
        <v>24</v>
      </c>
    </row>
    <row r="15" spans="1:11" x14ac:dyDescent="0.25">
      <c r="A15" s="76">
        <v>192</v>
      </c>
      <c r="B15" s="77">
        <v>1.5550336114035798E-2</v>
      </c>
      <c r="C15" s="76" t="s">
        <v>25</v>
      </c>
      <c r="D15" s="58"/>
      <c r="E15" s="76">
        <v>0</v>
      </c>
      <c r="F15" s="77">
        <v>0</v>
      </c>
      <c r="G15" s="76" t="s">
        <v>25</v>
      </c>
      <c r="I15" s="76">
        <v>0</v>
      </c>
      <c r="J15" s="77">
        <v>0</v>
      </c>
      <c r="K15" s="76" t="s">
        <v>25</v>
      </c>
    </row>
    <row r="16" spans="1:11" x14ac:dyDescent="0.25">
      <c r="A16" s="76">
        <v>12347</v>
      </c>
      <c r="B16" s="77">
        <v>1</v>
      </c>
      <c r="C16" s="76" t="s">
        <v>51</v>
      </c>
      <c r="D16" s="58"/>
      <c r="E16" s="76">
        <v>11577</v>
      </c>
      <c r="F16" s="77">
        <v>1</v>
      </c>
      <c r="G16" s="76" t="s">
        <v>51</v>
      </c>
      <c r="I16" s="76">
        <v>13464</v>
      </c>
      <c r="J16" s="77">
        <v>1</v>
      </c>
      <c r="K16" s="76" t="s">
        <v>47</v>
      </c>
    </row>
    <row r="20" spans="1:9" ht="15.75" x14ac:dyDescent="0.25">
      <c r="A20" s="56" t="s">
        <v>53</v>
      </c>
      <c r="B20" s="57"/>
      <c r="C20" s="56"/>
      <c r="D20" s="56"/>
      <c r="E20" s="56"/>
      <c r="F20" s="55"/>
      <c r="G20" s="55"/>
    </row>
    <row r="21" spans="1:9" ht="15.75" x14ac:dyDescent="0.25">
      <c r="A21" s="56" t="s">
        <v>54</v>
      </c>
      <c r="B21" s="57"/>
      <c r="C21" s="56"/>
      <c r="D21" s="56"/>
      <c r="E21" s="56"/>
      <c r="F21" s="55"/>
      <c r="G21" s="55"/>
    </row>
    <row r="22" spans="1:9" ht="15.75" x14ac:dyDescent="0.25">
      <c r="A22" s="56" t="s">
        <v>55</v>
      </c>
      <c r="B22" s="57"/>
      <c r="C22" s="56"/>
      <c r="D22" s="56"/>
      <c r="E22" s="56"/>
      <c r="F22" s="55"/>
      <c r="G22" s="55"/>
    </row>
    <row r="23" spans="1:9" ht="15.75" x14ac:dyDescent="0.25">
      <c r="A23" s="56" t="s">
        <v>56</v>
      </c>
      <c r="B23" s="57"/>
      <c r="C23" s="56"/>
      <c r="D23" s="56"/>
      <c r="E23" s="56"/>
      <c r="F23" s="55"/>
      <c r="G23" s="55"/>
    </row>
    <row r="24" spans="1:9" ht="15.75" x14ac:dyDescent="0.25">
      <c r="A24" s="56" t="s">
        <v>100</v>
      </c>
      <c r="B24" s="57"/>
      <c r="C24" s="56"/>
      <c r="D24" s="56"/>
      <c r="E24" s="56"/>
      <c r="F24" s="55"/>
      <c r="G24" s="55"/>
    </row>
    <row r="25" spans="1:9" x14ac:dyDescent="0.25">
      <c r="A25" s="58"/>
      <c r="B25" s="59"/>
      <c r="C25" s="58"/>
      <c r="D25" s="58"/>
      <c r="E25" s="58"/>
    </row>
    <row r="26" spans="1:9" ht="15.75" x14ac:dyDescent="0.25">
      <c r="A26" s="56" t="s">
        <v>43</v>
      </c>
      <c r="B26" s="60"/>
      <c r="C26" s="61"/>
      <c r="D26" s="61"/>
      <c r="E26" s="61"/>
      <c r="F26" s="61"/>
      <c r="G26" s="61"/>
      <c r="H26" s="61"/>
      <c r="I26" s="61"/>
    </row>
    <row r="27" spans="1:9" x14ac:dyDescent="0.25">
      <c r="A27" s="62" t="s">
        <v>44</v>
      </c>
      <c r="B27" s="60"/>
      <c r="C27" s="61"/>
      <c r="D27" s="61"/>
      <c r="E27" s="61"/>
      <c r="F27" s="61"/>
      <c r="G27" s="61"/>
      <c r="H27" s="63"/>
      <c r="I27" s="63"/>
    </row>
    <row r="28" spans="1:9" x14ac:dyDescent="0.25">
      <c r="A28" s="62" t="s">
        <v>101</v>
      </c>
      <c r="B28" s="64"/>
      <c r="C28" s="62"/>
      <c r="D28" s="62"/>
      <c r="E28" s="62"/>
      <c r="F28" s="62"/>
      <c r="G28" s="62"/>
      <c r="H28" s="62"/>
      <c r="I28" s="62"/>
    </row>
    <row r="29" spans="1:9" x14ac:dyDescent="0.25">
      <c r="A29" s="62" t="s">
        <v>45</v>
      </c>
      <c r="B29" s="64"/>
      <c r="C29" s="62"/>
      <c r="D29" s="62"/>
      <c r="E29" s="62"/>
      <c r="F29" s="62"/>
      <c r="G29" s="62"/>
      <c r="H29" s="62"/>
      <c r="I29" s="62"/>
    </row>
    <row r="30" spans="1:9" x14ac:dyDescent="0.25">
      <c r="A30" s="62" t="s">
        <v>46</v>
      </c>
      <c r="B30" s="64"/>
      <c r="C30" s="62"/>
      <c r="D30" s="62"/>
      <c r="E30" s="62"/>
      <c r="F30" s="62"/>
      <c r="G30" s="62"/>
      <c r="H30" s="62"/>
      <c r="I30" s="62"/>
    </row>
    <row r="31" spans="1:9" x14ac:dyDescent="0.25">
      <c r="A31" s="62" t="s">
        <v>102</v>
      </c>
      <c r="B31" s="64"/>
      <c r="C31" s="62"/>
      <c r="D31" s="62"/>
      <c r="E31" s="62"/>
      <c r="F31" s="62"/>
      <c r="G31" s="62"/>
      <c r="H31" s="62"/>
      <c r="I31" s="62"/>
    </row>
    <row r="32" spans="1:9" x14ac:dyDescent="0.25">
      <c r="A32" s="62"/>
      <c r="B32" s="64"/>
      <c r="C32" s="62"/>
      <c r="D32" s="62"/>
      <c r="E32" s="62"/>
      <c r="F32" s="62"/>
      <c r="G32" s="62"/>
      <c r="H32" s="62"/>
      <c r="I32" s="62"/>
    </row>
  </sheetData>
  <pageMargins left="0.7" right="0.7" top="0.75" bottom="0.75" header="0.3" footer="0.3"/>
  <pageSetup paperSize="24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8F86-8B9B-476C-A824-6CB74603F2AE}">
  <sheetPr>
    <pageSetUpPr fitToPage="1"/>
  </sheetPr>
  <dimension ref="A1:K37"/>
  <sheetViews>
    <sheetView workbookViewId="0"/>
  </sheetViews>
  <sheetFormatPr defaultRowHeight="15" x14ac:dyDescent="0.25"/>
  <cols>
    <col min="3" max="3" width="21.140625" customWidth="1"/>
    <col min="7" max="7" width="31.140625" customWidth="1"/>
    <col min="11" max="11" width="21.5703125" customWidth="1"/>
  </cols>
  <sheetData>
    <row r="1" spans="1:11" ht="20.25" x14ac:dyDescent="0.3">
      <c r="A1" s="94" t="s">
        <v>97</v>
      </c>
    </row>
    <row r="4" spans="1:11" x14ac:dyDescent="0.25">
      <c r="A4" s="76" t="s">
        <v>58</v>
      </c>
      <c r="B4" s="76"/>
      <c r="C4" s="76"/>
      <c r="E4" s="76" t="s">
        <v>59</v>
      </c>
      <c r="F4" s="76"/>
      <c r="G4" s="76"/>
      <c r="I4" s="76" t="s">
        <v>60</v>
      </c>
      <c r="J4" s="76"/>
      <c r="K4" s="76"/>
    </row>
    <row r="5" spans="1:11" x14ac:dyDescent="0.25">
      <c r="A5" s="76">
        <v>409</v>
      </c>
      <c r="B5" s="77">
        <v>0.17337855023314963</v>
      </c>
      <c r="C5" s="76" t="s">
        <v>14</v>
      </c>
      <c r="E5" s="76">
        <v>431</v>
      </c>
      <c r="F5" s="77">
        <v>0.18895221394125383</v>
      </c>
      <c r="G5" s="76" t="s">
        <v>14</v>
      </c>
      <c r="I5" s="76">
        <v>693</v>
      </c>
      <c r="J5" s="77">
        <v>0.24062500000000001</v>
      </c>
      <c r="K5" s="76" t="s">
        <v>14</v>
      </c>
    </row>
    <row r="6" spans="1:11" x14ac:dyDescent="0.25">
      <c r="A6" s="76">
        <v>0</v>
      </c>
      <c r="B6" s="77">
        <v>0</v>
      </c>
      <c r="C6" s="76" t="s">
        <v>15</v>
      </c>
      <c r="E6" s="76">
        <v>0</v>
      </c>
      <c r="F6" s="77">
        <v>0</v>
      </c>
      <c r="G6" s="76" t="s">
        <v>15</v>
      </c>
      <c r="I6" s="76">
        <v>0</v>
      </c>
      <c r="J6" s="77">
        <v>0</v>
      </c>
      <c r="K6" s="76" t="s">
        <v>15</v>
      </c>
    </row>
    <row r="7" spans="1:11" x14ac:dyDescent="0.25">
      <c r="A7" s="76">
        <v>52</v>
      </c>
      <c r="B7" s="77">
        <v>2.2043238660449344E-2</v>
      </c>
      <c r="C7" s="76" t="s">
        <v>16</v>
      </c>
      <c r="E7" s="76">
        <v>32</v>
      </c>
      <c r="F7" s="77">
        <v>1.4028934677772907E-2</v>
      </c>
      <c r="G7" s="76" t="s">
        <v>16</v>
      </c>
      <c r="I7" s="76">
        <v>0</v>
      </c>
      <c r="J7" s="77">
        <v>0</v>
      </c>
      <c r="K7" s="76" t="s">
        <v>16</v>
      </c>
    </row>
    <row r="8" spans="1:11" x14ac:dyDescent="0.25">
      <c r="A8" s="76">
        <v>1141</v>
      </c>
      <c r="B8" s="79">
        <v>0.48367952522255192</v>
      </c>
      <c r="C8" s="78" t="s">
        <v>17</v>
      </c>
      <c r="E8" s="76">
        <v>778</v>
      </c>
      <c r="F8" s="79">
        <v>0.34107847435335381</v>
      </c>
      <c r="G8" s="78" t="s">
        <v>17</v>
      </c>
      <c r="I8" s="76">
        <v>619</v>
      </c>
      <c r="J8" s="79">
        <v>0.21493055555555557</v>
      </c>
      <c r="K8" s="78" t="s">
        <v>17</v>
      </c>
    </row>
    <row r="9" spans="1:11" x14ac:dyDescent="0.25">
      <c r="A9" s="76">
        <v>237</v>
      </c>
      <c r="B9" s="77">
        <v>0.10046629927935566</v>
      </c>
      <c r="C9" s="76" t="s">
        <v>18</v>
      </c>
      <c r="E9" s="76">
        <v>402</v>
      </c>
      <c r="F9" s="77">
        <v>0.17623849188952215</v>
      </c>
      <c r="G9" s="76" t="s">
        <v>18</v>
      </c>
      <c r="I9" s="76">
        <v>559</v>
      </c>
      <c r="J9" s="77">
        <v>0.19409722222222223</v>
      </c>
      <c r="K9" s="76" t="s">
        <v>18</v>
      </c>
    </row>
    <row r="10" spans="1:11" x14ac:dyDescent="0.25">
      <c r="A10" s="76">
        <v>77</v>
      </c>
      <c r="B10" s="81">
        <v>3.2640949554896145E-2</v>
      </c>
      <c r="C10" s="80" t="s">
        <v>19</v>
      </c>
      <c r="E10" s="76">
        <v>336</v>
      </c>
      <c r="F10" s="81">
        <v>0.14730381411661553</v>
      </c>
      <c r="G10" s="80" t="s">
        <v>19</v>
      </c>
      <c r="I10" s="76">
        <v>662</v>
      </c>
      <c r="J10" s="81">
        <v>0.2298611111111111</v>
      </c>
      <c r="K10" s="80" t="s">
        <v>19</v>
      </c>
    </row>
    <row r="11" spans="1:11" x14ac:dyDescent="0.25">
      <c r="A11" s="76">
        <v>2</v>
      </c>
      <c r="B11" s="81">
        <v>8.4781687155574396E-4</v>
      </c>
      <c r="C11" s="80" t="s">
        <v>20</v>
      </c>
      <c r="E11" s="76">
        <v>0</v>
      </c>
      <c r="F11" s="81">
        <v>0</v>
      </c>
      <c r="G11" s="80" t="s">
        <v>20</v>
      </c>
      <c r="I11" s="76">
        <v>26</v>
      </c>
      <c r="J11" s="81">
        <v>9.0277777777777769E-3</v>
      </c>
      <c r="K11" s="80" t="s">
        <v>20</v>
      </c>
    </row>
    <row r="12" spans="1:11" x14ac:dyDescent="0.25">
      <c r="A12" s="76">
        <v>338</v>
      </c>
      <c r="B12" s="79">
        <v>0.14328105129292074</v>
      </c>
      <c r="C12" s="78" t="s">
        <v>21</v>
      </c>
      <c r="E12" s="76">
        <v>258</v>
      </c>
      <c r="F12" s="79">
        <v>0.11310828583954406</v>
      </c>
      <c r="G12" s="78" t="s">
        <v>21</v>
      </c>
      <c r="I12" s="76">
        <v>239</v>
      </c>
      <c r="J12" s="79">
        <v>8.2986111111111108E-2</v>
      </c>
      <c r="K12" s="78" t="s">
        <v>21</v>
      </c>
    </row>
    <row r="13" spans="1:11" x14ac:dyDescent="0.25">
      <c r="A13" s="76">
        <v>37</v>
      </c>
      <c r="B13" s="77">
        <v>1.5684612123781264E-2</v>
      </c>
      <c r="C13" s="76" t="s">
        <v>22</v>
      </c>
      <c r="E13" s="76">
        <v>7</v>
      </c>
      <c r="F13" s="77">
        <v>3.0688294607628232E-3</v>
      </c>
      <c r="G13" s="76" t="s">
        <v>22</v>
      </c>
      <c r="I13" s="76">
        <v>20</v>
      </c>
      <c r="J13" s="77">
        <v>6.9444444444444441E-3</v>
      </c>
      <c r="K13" s="76" t="s">
        <v>22</v>
      </c>
    </row>
    <row r="14" spans="1:11" x14ac:dyDescent="0.25">
      <c r="A14" s="76">
        <v>8</v>
      </c>
      <c r="B14" s="77">
        <v>3.3912674862229758E-3</v>
      </c>
      <c r="C14" s="76" t="s">
        <v>23</v>
      </c>
      <c r="E14" s="76">
        <v>0</v>
      </c>
      <c r="F14" s="77">
        <v>0</v>
      </c>
      <c r="G14" s="76" t="s">
        <v>23</v>
      </c>
      <c r="I14" s="76">
        <v>0</v>
      </c>
      <c r="J14" s="77">
        <v>0</v>
      </c>
      <c r="K14" s="76" t="s">
        <v>23</v>
      </c>
    </row>
    <row r="15" spans="1:11" x14ac:dyDescent="0.25">
      <c r="A15" s="76">
        <v>14</v>
      </c>
      <c r="B15" s="77">
        <v>5.9347181008902079E-3</v>
      </c>
      <c r="C15" s="76" t="s">
        <v>24</v>
      </c>
      <c r="E15" s="76">
        <v>37</v>
      </c>
      <c r="F15" s="77">
        <v>1.6220955721174924E-2</v>
      </c>
      <c r="G15" s="76" t="s">
        <v>24</v>
      </c>
      <c r="I15" s="76">
        <v>62</v>
      </c>
      <c r="J15" s="77">
        <v>2.1527777777777778E-2</v>
      </c>
      <c r="K15" s="76" t="s">
        <v>24</v>
      </c>
    </row>
    <row r="16" spans="1:11" x14ac:dyDescent="0.25">
      <c r="A16" s="76">
        <v>44</v>
      </c>
      <c r="B16" s="77">
        <v>1.8651971174226366E-2</v>
      </c>
      <c r="C16" s="76" t="s">
        <v>25</v>
      </c>
      <c r="E16" s="76">
        <v>0</v>
      </c>
      <c r="F16" s="77">
        <v>0</v>
      </c>
      <c r="G16" s="76" t="s">
        <v>25</v>
      </c>
      <c r="I16" s="76">
        <v>0</v>
      </c>
      <c r="J16" s="77">
        <v>0</v>
      </c>
      <c r="K16" s="76" t="s">
        <v>25</v>
      </c>
    </row>
    <row r="17" spans="1:11" x14ac:dyDescent="0.25">
      <c r="A17" s="76">
        <v>2359</v>
      </c>
      <c r="B17" s="77">
        <v>1</v>
      </c>
      <c r="C17" s="76" t="s">
        <v>57</v>
      </c>
      <c r="E17" s="76">
        <v>2281</v>
      </c>
      <c r="F17" s="77">
        <v>1</v>
      </c>
      <c r="G17" s="76" t="s">
        <v>57</v>
      </c>
      <c r="I17" s="76">
        <v>2880</v>
      </c>
      <c r="J17" s="77">
        <v>1</v>
      </c>
      <c r="K17" s="76" t="s">
        <v>26</v>
      </c>
    </row>
    <row r="20" spans="1:11" x14ac:dyDescent="0.25">
      <c r="E20" s="76" t="s">
        <v>52</v>
      </c>
      <c r="F20" s="76"/>
      <c r="G20" s="76"/>
    </row>
    <row r="21" spans="1:11" x14ac:dyDescent="0.25">
      <c r="E21" s="76">
        <v>2916</v>
      </c>
      <c r="F21" s="77">
        <v>0.21657754010695188</v>
      </c>
      <c r="G21" s="76" t="s">
        <v>14</v>
      </c>
    </row>
    <row r="22" spans="1:11" x14ac:dyDescent="0.25">
      <c r="E22" s="76">
        <v>2</v>
      </c>
      <c r="F22" s="77">
        <v>1.4854426619132502E-4</v>
      </c>
      <c r="G22" s="76" t="s">
        <v>15</v>
      </c>
    </row>
    <row r="23" spans="1:11" x14ac:dyDescent="0.25">
      <c r="E23" s="76">
        <v>233</v>
      </c>
      <c r="F23" s="77">
        <v>1.7305407011289364E-2</v>
      </c>
      <c r="G23" s="76" t="s">
        <v>16</v>
      </c>
    </row>
    <row r="24" spans="1:11" x14ac:dyDescent="0.25">
      <c r="E24" s="76">
        <v>4212</v>
      </c>
      <c r="F24" s="77">
        <v>0.31283422459893045</v>
      </c>
      <c r="G24" s="76" t="s">
        <v>17</v>
      </c>
    </row>
    <row r="25" spans="1:11" x14ac:dyDescent="0.25">
      <c r="E25" s="76">
        <v>1967</v>
      </c>
      <c r="F25" s="77">
        <v>0.14609328579916817</v>
      </c>
      <c r="G25" s="76" t="s">
        <v>18</v>
      </c>
    </row>
    <row r="26" spans="1:11" x14ac:dyDescent="0.25">
      <c r="E26" s="76">
        <v>2322</v>
      </c>
      <c r="F26" s="77">
        <v>0.17245989304812834</v>
      </c>
      <c r="G26" s="76" t="s">
        <v>19</v>
      </c>
    </row>
    <row r="27" spans="1:11" x14ac:dyDescent="0.25">
      <c r="E27" s="76">
        <v>328</v>
      </c>
      <c r="F27" s="77">
        <v>2.4361259655377301E-2</v>
      </c>
      <c r="G27" s="76" t="s">
        <v>20</v>
      </c>
    </row>
    <row r="28" spans="1:11" x14ac:dyDescent="0.25">
      <c r="E28" s="76">
        <v>1178</v>
      </c>
      <c r="F28" s="77">
        <v>8.749257278669044E-2</v>
      </c>
      <c r="G28" s="76" t="s">
        <v>21</v>
      </c>
    </row>
    <row r="29" spans="1:11" x14ac:dyDescent="0.25">
      <c r="E29" s="76">
        <v>24</v>
      </c>
      <c r="F29" s="77">
        <v>1.7825311942959001E-3</v>
      </c>
      <c r="G29" s="76" t="s">
        <v>22</v>
      </c>
    </row>
    <row r="30" spans="1:11" x14ac:dyDescent="0.25">
      <c r="E30" s="76">
        <v>0</v>
      </c>
      <c r="F30" s="77">
        <v>0</v>
      </c>
      <c r="G30" s="76" t="s">
        <v>23</v>
      </c>
    </row>
    <row r="31" spans="1:11" x14ac:dyDescent="0.25">
      <c r="E31" s="76">
        <v>282</v>
      </c>
      <c r="F31" s="77">
        <v>2.0944741532976829E-2</v>
      </c>
      <c r="G31" s="76" t="s">
        <v>24</v>
      </c>
    </row>
    <row r="32" spans="1:11" x14ac:dyDescent="0.25">
      <c r="E32" s="76">
        <v>0</v>
      </c>
      <c r="F32" s="77">
        <v>0</v>
      </c>
      <c r="G32" s="76" t="s">
        <v>25</v>
      </c>
    </row>
    <row r="33" spans="1:7" x14ac:dyDescent="0.25">
      <c r="E33" s="76">
        <v>13464</v>
      </c>
      <c r="F33" s="77">
        <v>1</v>
      </c>
      <c r="G33" s="76" t="s">
        <v>47</v>
      </c>
    </row>
    <row r="35" spans="1:7" x14ac:dyDescent="0.25">
      <c r="A35" s="62" t="s">
        <v>77</v>
      </c>
    </row>
    <row r="36" spans="1:7" x14ac:dyDescent="0.25">
      <c r="A36" s="62" t="s">
        <v>76</v>
      </c>
    </row>
    <row r="37" spans="1:7" x14ac:dyDescent="0.25">
      <c r="A37" s="62" t="s">
        <v>92</v>
      </c>
    </row>
  </sheetData>
  <pageMargins left="0.7" right="0.7" top="0.75" bottom="0.75" header="0.3" footer="0.3"/>
  <pageSetup paperSize="24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51C40-A24A-4845-8A9B-A9090EEC672F}">
  <sheetPr>
    <pageSetUpPr fitToPage="1"/>
  </sheetPr>
  <dimension ref="A1:K35"/>
  <sheetViews>
    <sheetView workbookViewId="0"/>
  </sheetViews>
  <sheetFormatPr defaultRowHeight="15" x14ac:dyDescent="0.25"/>
  <cols>
    <col min="3" max="3" width="21.7109375" customWidth="1"/>
    <col min="7" max="7" width="32.85546875" customWidth="1"/>
    <col min="11" max="11" width="24.140625" customWidth="1"/>
  </cols>
  <sheetData>
    <row r="1" spans="1:11" ht="20.25" x14ac:dyDescent="0.3">
      <c r="A1" s="94" t="s">
        <v>93</v>
      </c>
    </row>
    <row r="3" spans="1:11" x14ac:dyDescent="0.25">
      <c r="A3" s="76" t="s">
        <v>61</v>
      </c>
      <c r="B3" s="76"/>
      <c r="C3" s="76"/>
      <c r="E3" s="76" t="s">
        <v>62</v>
      </c>
      <c r="F3" s="76"/>
      <c r="G3" s="76"/>
      <c r="I3" s="76" t="s">
        <v>64</v>
      </c>
      <c r="J3" s="65"/>
      <c r="K3" s="65"/>
    </row>
    <row r="4" spans="1:11" x14ac:dyDescent="0.25">
      <c r="A4" s="76">
        <v>190</v>
      </c>
      <c r="B4" s="77">
        <v>0.22041763341067286</v>
      </c>
      <c r="C4" s="76" t="s">
        <v>14</v>
      </c>
      <c r="E4" s="76">
        <v>120</v>
      </c>
      <c r="F4" s="77">
        <v>0.17266187050359713</v>
      </c>
      <c r="G4" s="76" t="s">
        <v>14</v>
      </c>
      <c r="I4" s="76">
        <v>162</v>
      </c>
      <c r="J4" s="77">
        <v>0.16857440166493237</v>
      </c>
      <c r="K4" s="76" t="s">
        <v>14</v>
      </c>
    </row>
    <row r="5" spans="1:11" x14ac:dyDescent="0.25">
      <c r="A5" s="76">
        <v>0</v>
      </c>
      <c r="B5" s="77">
        <v>0</v>
      </c>
      <c r="C5" s="76" t="s">
        <v>15</v>
      </c>
      <c r="E5" s="76">
        <v>0</v>
      </c>
      <c r="F5" s="77">
        <v>0</v>
      </c>
      <c r="G5" s="76" t="s">
        <v>15</v>
      </c>
      <c r="I5" s="76">
        <v>1</v>
      </c>
      <c r="J5" s="77">
        <v>1.0405827263267431E-3</v>
      </c>
      <c r="K5" s="76" t="s">
        <v>15</v>
      </c>
    </row>
    <row r="6" spans="1:11" x14ac:dyDescent="0.25">
      <c r="A6" s="76">
        <v>10</v>
      </c>
      <c r="B6" s="77">
        <v>1.1600928074245939E-2</v>
      </c>
      <c r="C6" s="76" t="s">
        <v>16</v>
      </c>
      <c r="E6" s="76">
        <v>1</v>
      </c>
      <c r="F6" s="77">
        <v>1.4388489208633094E-3</v>
      </c>
      <c r="G6" s="76" t="s">
        <v>16</v>
      </c>
      <c r="I6" s="76">
        <v>1</v>
      </c>
      <c r="J6" s="77">
        <v>1.0405827263267431E-3</v>
      </c>
      <c r="K6" s="76" t="s">
        <v>16</v>
      </c>
    </row>
    <row r="7" spans="1:11" x14ac:dyDescent="0.25">
      <c r="A7" s="76">
        <v>307</v>
      </c>
      <c r="B7" s="79">
        <v>0.35614849187935033</v>
      </c>
      <c r="C7" s="78" t="s">
        <v>17</v>
      </c>
      <c r="E7" s="76">
        <v>220</v>
      </c>
      <c r="F7" s="79">
        <v>0.31654676258992803</v>
      </c>
      <c r="G7" s="78" t="s">
        <v>17</v>
      </c>
      <c r="I7" s="76">
        <v>325</v>
      </c>
      <c r="J7" s="79">
        <v>0.33818938605619148</v>
      </c>
      <c r="K7" s="78" t="s">
        <v>17</v>
      </c>
    </row>
    <row r="8" spans="1:11" x14ac:dyDescent="0.25">
      <c r="A8" s="76">
        <v>116</v>
      </c>
      <c r="B8" s="77">
        <v>0.13457076566125289</v>
      </c>
      <c r="C8" s="76" t="s">
        <v>18</v>
      </c>
      <c r="E8" s="76">
        <v>123</v>
      </c>
      <c r="F8" s="77">
        <v>0.17697841726618704</v>
      </c>
      <c r="G8" s="76" t="s">
        <v>18</v>
      </c>
      <c r="I8" s="76">
        <v>163</v>
      </c>
      <c r="J8" s="77">
        <v>0.1696149843912591</v>
      </c>
      <c r="K8" s="76" t="s">
        <v>18</v>
      </c>
    </row>
    <row r="9" spans="1:11" x14ac:dyDescent="0.25">
      <c r="A9" s="76">
        <v>105</v>
      </c>
      <c r="B9" s="81">
        <v>0.12180974477958237</v>
      </c>
      <c r="C9" s="80" t="s">
        <v>19</v>
      </c>
      <c r="E9" s="76">
        <v>126</v>
      </c>
      <c r="F9" s="81">
        <v>0.18129496402877698</v>
      </c>
      <c r="G9" s="80" t="s">
        <v>19</v>
      </c>
      <c r="I9" s="76">
        <v>242</v>
      </c>
      <c r="J9" s="81">
        <v>0.2518210197710718</v>
      </c>
      <c r="K9" s="80" t="s">
        <v>19</v>
      </c>
    </row>
    <row r="10" spans="1:11" x14ac:dyDescent="0.25">
      <c r="A10" s="76">
        <v>1</v>
      </c>
      <c r="B10" s="81">
        <v>1.1600928074245939E-3</v>
      </c>
      <c r="C10" s="80" t="s">
        <v>20</v>
      </c>
      <c r="E10" s="76">
        <v>0</v>
      </c>
      <c r="F10" s="81">
        <v>0</v>
      </c>
      <c r="G10" s="80" t="s">
        <v>20</v>
      </c>
      <c r="I10" s="76">
        <v>11</v>
      </c>
      <c r="J10" s="81">
        <v>1.1446409989594173E-2</v>
      </c>
      <c r="K10" s="80" t="s">
        <v>20</v>
      </c>
    </row>
    <row r="11" spans="1:11" x14ac:dyDescent="0.25">
      <c r="A11" s="76">
        <v>102</v>
      </c>
      <c r="B11" s="79">
        <v>0.11832946635730858</v>
      </c>
      <c r="C11" s="78" t="s">
        <v>21</v>
      </c>
      <c r="E11" s="76">
        <v>95</v>
      </c>
      <c r="F11" s="79">
        <v>0.1366906474820144</v>
      </c>
      <c r="G11" s="78" t="s">
        <v>21</v>
      </c>
      <c r="I11" s="76">
        <v>39</v>
      </c>
      <c r="J11" s="79">
        <v>4.0582726326742979E-2</v>
      </c>
      <c r="K11" s="78" t="s">
        <v>21</v>
      </c>
    </row>
    <row r="12" spans="1:11" x14ac:dyDescent="0.25">
      <c r="A12" s="76">
        <v>19</v>
      </c>
      <c r="B12" s="77">
        <v>2.2041763341067284E-2</v>
      </c>
      <c r="C12" s="76" t="s">
        <v>22</v>
      </c>
      <c r="E12" s="76">
        <v>8</v>
      </c>
      <c r="F12" s="77">
        <v>1.1510791366906475E-2</v>
      </c>
      <c r="G12" s="76" t="s">
        <v>22</v>
      </c>
      <c r="I12" s="76">
        <v>4</v>
      </c>
      <c r="J12" s="77">
        <v>4.1623309053069723E-3</v>
      </c>
      <c r="K12" s="76" t="s">
        <v>22</v>
      </c>
    </row>
    <row r="13" spans="1:11" x14ac:dyDescent="0.25">
      <c r="A13" s="76">
        <v>0</v>
      </c>
      <c r="B13" s="77">
        <v>0</v>
      </c>
      <c r="C13" s="76" t="s">
        <v>23</v>
      </c>
      <c r="E13" s="76">
        <v>0</v>
      </c>
      <c r="F13" s="77">
        <v>0</v>
      </c>
      <c r="G13" s="76" t="s">
        <v>23</v>
      </c>
      <c r="I13" s="76">
        <v>0</v>
      </c>
      <c r="J13" s="77">
        <v>0</v>
      </c>
      <c r="K13" s="76" t="s">
        <v>23</v>
      </c>
    </row>
    <row r="14" spans="1:11" x14ac:dyDescent="0.25">
      <c r="A14" s="76">
        <v>2</v>
      </c>
      <c r="B14" s="77">
        <v>2.3201856148491878E-3</v>
      </c>
      <c r="C14" s="76" t="s">
        <v>24</v>
      </c>
      <c r="E14" s="76">
        <v>2</v>
      </c>
      <c r="F14" s="77">
        <v>2.8776978417266188E-3</v>
      </c>
      <c r="G14" s="76" t="s">
        <v>24</v>
      </c>
      <c r="I14" s="76">
        <v>13</v>
      </c>
      <c r="J14" s="77">
        <v>1.3527575442247659E-2</v>
      </c>
      <c r="K14" s="76" t="s">
        <v>24</v>
      </c>
    </row>
    <row r="15" spans="1:11" x14ac:dyDescent="0.25">
      <c r="A15" s="76">
        <v>10</v>
      </c>
      <c r="B15" s="77">
        <v>1.1600928074245939E-2</v>
      </c>
      <c r="C15" s="76" t="s">
        <v>25</v>
      </c>
      <c r="E15" s="76">
        <v>0</v>
      </c>
      <c r="F15" s="77">
        <v>0</v>
      </c>
      <c r="G15" s="76" t="s">
        <v>25</v>
      </c>
      <c r="I15" s="76">
        <v>0</v>
      </c>
      <c r="J15" s="77">
        <v>0</v>
      </c>
      <c r="K15" s="76" t="s">
        <v>25</v>
      </c>
    </row>
    <row r="16" spans="1:11" x14ac:dyDescent="0.25">
      <c r="A16" s="76">
        <v>862</v>
      </c>
      <c r="B16" s="77">
        <v>1</v>
      </c>
      <c r="C16" s="76" t="s">
        <v>63</v>
      </c>
      <c r="E16" s="76">
        <v>695</v>
      </c>
      <c r="F16" s="77">
        <v>1</v>
      </c>
      <c r="G16" s="76" t="s">
        <v>63</v>
      </c>
      <c r="I16" s="76">
        <v>961</v>
      </c>
      <c r="J16" s="77">
        <v>1</v>
      </c>
      <c r="K16" s="76" t="s">
        <v>30</v>
      </c>
    </row>
    <row r="18" spans="5:7" x14ac:dyDescent="0.25">
      <c r="E18" s="87" t="s">
        <v>52</v>
      </c>
      <c r="F18" s="88"/>
      <c r="G18" s="88"/>
    </row>
    <row r="19" spans="5:7" x14ac:dyDescent="0.25">
      <c r="E19" s="87">
        <v>2916</v>
      </c>
      <c r="F19" s="89">
        <v>0.21657754010695188</v>
      </c>
      <c r="G19" s="87" t="s">
        <v>14</v>
      </c>
    </row>
    <row r="20" spans="5:7" x14ac:dyDescent="0.25">
      <c r="E20" s="87">
        <v>2</v>
      </c>
      <c r="F20" s="89">
        <v>1.4854426619132502E-4</v>
      </c>
      <c r="G20" s="87" t="s">
        <v>15</v>
      </c>
    </row>
    <row r="21" spans="5:7" x14ac:dyDescent="0.25">
      <c r="E21" s="87">
        <v>233</v>
      </c>
      <c r="F21" s="89">
        <v>1.7305407011289364E-2</v>
      </c>
      <c r="G21" s="87" t="s">
        <v>16</v>
      </c>
    </row>
    <row r="22" spans="5:7" x14ac:dyDescent="0.25">
      <c r="E22" s="87">
        <v>4212</v>
      </c>
      <c r="F22" s="90">
        <v>0.31283422459893045</v>
      </c>
      <c r="G22" s="91" t="s">
        <v>17</v>
      </c>
    </row>
    <row r="23" spans="5:7" x14ac:dyDescent="0.25">
      <c r="E23" s="87">
        <v>1967</v>
      </c>
      <c r="F23" s="89">
        <v>0.14609328579916817</v>
      </c>
      <c r="G23" s="87" t="s">
        <v>18</v>
      </c>
    </row>
    <row r="24" spans="5:7" x14ac:dyDescent="0.25">
      <c r="E24" s="87">
        <v>2322</v>
      </c>
      <c r="F24" s="92">
        <v>0.17245989304812834</v>
      </c>
      <c r="G24" s="93" t="s">
        <v>19</v>
      </c>
    </row>
    <row r="25" spans="5:7" x14ac:dyDescent="0.25">
      <c r="E25" s="87">
        <v>328</v>
      </c>
      <c r="F25" s="92">
        <v>2.4361259655377301E-2</v>
      </c>
      <c r="G25" s="93" t="s">
        <v>20</v>
      </c>
    </row>
    <row r="26" spans="5:7" x14ac:dyDescent="0.25">
      <c r="E26" s="87">
        <v>1178</v>
      </c>
      <c r="F26" s="90">
        <v>8.749257278669044E-2</v>
      </c>
      <c r="G26" s="91" t="s">
        <v>21</v>
      </c>
    </row>
    <row r="27" spans="5:7" x14ac:dyDescent="0.25">
      <c r="E27" s="87">
        <v>24</v>
      </c>
      <c r="F27" s="89">
        <v>1.7825311942959001E-3</v>
      </c>
      <c r="G27" s="87" t="s">
        <v>22</v>
      </c>
    </row>
    <row r="28" spans="5:7" x14ac:dyDescent="0.25">
      <c r="E28" s="87">
        <v>0</v>
      </c>
      <c r="F28" s="89">
        <v>0</v>
      </c>
      <c r="G28" s="87" t="s">
        <v>23</v>
      </c>
    </row>
    <row r="29" spans="5:7" x14ac:dyDescent="0.25">
      <c r="E29" s="87">
        <v>282</v>
      </c>
      <c r="F29" s="89">
        <v>2.0944741532976829E-2</v>
      </c>
      <c r="G29" s="87" t="s">
        <v>24</v>
      </c>
    </row>
    <row r="30" spans="5:7" x14ac:dyDescent="0.25">
      <c r="E30" s="87">
        <v>0</v>
      </c>
      <c r="F30" s="89">
        <v>0</v>
      </c>
      <c r="G30" s="87" t="s">
        <v>25</v>
      </c>
    </row>
    <row r="31" spans="5:7" x14ac:dyDescent="0.25">
      <c r="E31" s="87">
        <v>13464</v>
      </c>
      <c r="F31" s="89">
        <v>1</v>
      </c>
      <c r="G31" s="87" t="s">
        <v>47</v>
      </c>
    </row>
    <row r="33" spans="1:9" x14ac:dyDescent="0.25">
      <c r="A33" s="62" t="s">
        <v>78</v>
      </c>
      <c r="B33" s="64"/>
      <c r="C33" s="62"/>
      <c r="D33" s="62"/>
      <c r="E33" s="62"/>
      <c r="F33" s="62"/>
      <c r="G33" s="62"/>
      <c r="H33" s="62"/>
      <c r="I33" s="62"/>
    </row>
    <row r="34" spans="1:9" x14ac:dyDescent="0.25">
      <c r="A34" s="58" t="s">
        <v>79</v>
      </c>
    </row>
    <row r="35" spans="1:9" x14ac:dyDescent="0.25">
      <c r="A35" s="58" t="s">
        <v>80</v>
      </c>
    </row>
  </sheetData>
  <pageMargins left="0.7" right="0.7" top="0.75" bottom="0.75" header="0.3" footer="0.3"/>
  <pageSetup paperSize="24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57BC-9870-4430-9444-A98E7C283DCF}">
  <sheetPr>
    <pageSetUpPr fitToPage="1"/>
  </sheetPr>
  <dimension ref="A1:K36"/>
  <sheetViews>
    <sheetView workbookViewId="0"/>
  </sheetViews>
  <sheetFormatPr defaultRowHeight="15" x14ac:dyDescent="0.25"/>
  <cols>
    <col min="3" max="3" width="22.42578125" customWidth="1"/>
    <col min="7" max="7" width="31.140625" customWidth="1"/>
    <col min="11" max="11" width="22.5703125" customWidth="1"/>
  </cols>
  <sheetData>
    <row r="1" spans="1:11" ht="20.25" x14ac:dyDescent="0.3">
      <c r="A1" s="94" t="s">
        <v>95</v>
      </c>
    </row>
    <row r="3" spans="1:11" x14ac:dyDescent="0.25">
      <c r="A3" s="76" t="s">
        <v>66</v>
      </c>
      <c r="B3" s="76"/>
      <c r="C3" s="76"/>
      <c r="E3" s="76" t="s">
        <v>67</v>
      </c>
      <c r="F3" s="76"/>
      <c r="G3" s="76"/>
      <c r="I3" s="76" t="s">
        <v>68</v>
      </c>
      <c r="J3" s="65"/>
      <c r="K3" s="65"/>
    </row>
    <row r="4" spans="1:11" x14ac:dyDescent="0.25">
      <c r="A4" s="65">
        <v>432</v>
      </c>
      <c r="B4" s="77">
        <v>0.1875</v>
      </c>
      <c r="C4" s="76" t="s">
        <v>14</v>
      </c>
      <c r="E4" s="76">
        <v>515</v>
      </c>
      <c r="F4" s="77">
        <v>0.22637362637362637</v>
      </c>
      <c r="G4" s="76" t="s">
        <v>14</v>
      </c>
      <c r="I4" s="76">
        <v>753</v>
      </c>
      <c r="J4" s="77">
        <v>0.26467486818980668</v>
      </c>
      <c r="K4" s="76" t="s">
        <v>14</v>
      </c>
    </row>
    <row r="5" spans="1:11" x14ac:dyDescent="0.25">
      <c r="A5" s="65">
        <v>10</v>
      </c>
      <c r="B5" s="77">
        <v>4.340277777777778E-3</v>
      </c>
      <c r="C5" s="76" t="s">
        <v>15</v>
      </c>
      <c r="E5" s="76">
        <v>1</v>
      </c>
      <c r="F5" s="77">
        <v>4.3956043956043956E-4</v>
      </c>
      <c r="G5" s="76" t="s">
        <v>15</v>
      </c>
      <c r="I5" s="76">
        <v>0</v>
      </c>
      <c r="J5" s="77">
        <v>0</v>
      </c>
      <c r="K5" s="76" t="s">
        <v>15</v>
      </c>
    </row>
    <row r="6" spans="1:11" x14ac:dyDescent="0.25">
      <c r="A6" s="65">
        <v>44</v>
      </c>
      <c r="B6" s="77">
        <v>1.9097222222222224E-2</v>
      </c>
      <c r="C6" s="76" t="s">
        <v>16</v>
      </c>
      <c r="E6" s="76">
        <v>90</v>
      </c>
      <c r="F6" s="77">
        <v>3.9560439560439559E-2</v>
      </c>
      <c r="G6" s="76" t="s">
        <v>16</v>
      </c>
      <c r="I6" s="76">
        <v>0</v>
      </c>
      <c r="J6" s="77">
        <v>0</v>
      </c>
      <c r="K6" s="76" t="s">
        <v>16</v>
      </c>
    </row>
    <row r="7" spans="1:11" x14ac:dyDescent="0.25">
      <c r="A7" s="65">
        <v>926</v>
      </c>
      <c r="B7" s="79">
        <v>0.40190972222222221</v>
      </c>
      <c r="C7" s="78" t="s">
        <v>17</v>
      </c>
      <c r="E7" s="82">
        <v>886</v>
      </c>
      <c r="F7" s="79">
        <v>0.38945054945054947</v>
      </c>
      <c r="G7" s="78" t="s">
        <v>17</v>
      </c>
      <c r="I7" s="76">
        <v>1013</v>
      </c>
      <c r="J7" s="79">
        <v>0.35606326889279438</v>
      </c>
      <c r="K7" s="78" t="s">
        <v>17</v>
      </c>
    </row>
    <row r="8" spans="1:11" x14ac:dyDescent="0.25">
      <c r="A8" s="65">
        <v>272</v>
      </c>
      <c r="B8" s="77">
        <v>0.11805555555555555</v>
      </c>
      <c r="C8" s="76" t="s">
        <v>18</v>
      </c>
      <c r="E8" s="76">
        <v>286</v>
      </c>
      <c r="F8" s="77">
        <v>0.12571428571428572</v>
      </c>
      <c r="G8" s="76" t="s">
        <v>18</v>
      </c>
      <c r="I8" s="76">
        <v>439</v>
      </c>
      <c r="J8" s="77">
        <v>0.15430579964850616</v>
      </c>
      <c r="K8" s="76" t="s">
        <v>18</v>
      </c>
    </row>
    <row r="9" spans="1:11" x14ac:dyDescent="0.25">
      <c r="A9" s="65">
        <v>71</v>
      </c>
      <c r="B9" s="81">
        <v>3.0815972222222224E-2</v>
      </c>
      <c r="C9" s="80" t="s">
        <v>19</v>
      </c>
      <c r="E9" s="84">
        <v>109</v>
      </c>
      <c r="F9" s="81">
        <v>4.7912087912087911E-2</v>
      </c>
      <c r="G9" s="80" t="s">
        <v>19</v>
      </c>
      <c r="I9" s="76">
        <v>215</v>
      </c>
      <c r="J9" s="81">
        <v>7.5571177504393669E-2</v>
      </c>
      <c r="K9" s="80" t="s">
        <v>19</v>
      </c>
    </row>
    <row r="10" spans="1:11" x14ac:dyDescent="0.25">
      <c r="A10" s="65">
        <v>1</v>
      </c>
      <c r="B10" s="81">
        <v>4.3402777777777775E-4</v>
      </c>
      <c r="C10" s="80" t="s">
        <v>20</v>
      </c>
      <c r="E10" s="76">
        <v>7</v>
      </c>
      <c r="F10" s="81">
        <v>3.0769230769230769E-3</v>
      </c>
      <c r="G10" s="80" t="s">
        <v>20</v>
      </c>
      <c r="I10" s="76">
        <v>45</v>
      </c>
      <c r="J10" s="81">
        <v>1.5817223198594025E-2</v>
      </c>
      <c r="K10" s="80" t="s">
        <v>20</v>
      </c>
    </row>
    <row r="11" spans="1:11" x14ac:dyDescent="0.25">
      <c r="A11" s="65">
        <v>423</v>
      </c>
      <c r="B11" s="79">
        <v>0.18359375</v>
      </c>
      <c r="C11" s="78" t="s">
        <v>21</v>
      </c>
      <c r="E11" s="82">
        <v>330</v>
      </c>
      <c r="F11" s="79">
        <v>0.14505494505494507</v>
      </c>
      <c r="G11" s="78" t="s">
        <v>21</v>
      </c>
      <c r="I11" s="76">
        <v>289</v>
      </c>
      <c r="J11" s="79">
        <v>0.1015817223198594</v>
      </c>
      <c r="K11" s="78" t="s">
        <v>21</v>
      </c>
    </row>
    <row r="12" spans="1:11" x14ac:dyDescent="0.25">
      <c r="A12" s="65">
        <v>8</v>
      </c>
      <c r="B12" s="77">
        <v>3.472222222222222E-3</v>
      </c>
      <c r="C12" s="76" t="s">
        <v>22</v>
      </c>
      <c r="E12" s="76">
        <v>0</v>
      </c>
      <c r="F12" s="77">
        <v>0</v>
      </c>
      <c r="G12" s="76" t="s">
        <v>22</v>
      </c>
      <c r="I12" s="76">
        <v>0</v>
      </c>
      <c r="J12" s="77">
        <v>0</v>
      </c>
      <c r="K12" s="76" t="s">
        <v>22</v>
      </c>
    </row>
    <row r="13" spans="1:11" x14ac:dyDescent="0.25">
      <c r="A13" s="65">
        <v>0</v>
      </c>
      <c r="B13" s="77">
        <v>0</v>
      </c>
      <c r="C13" s="76" t="s">
        <v>23</v>
      </c>
      <c r="E13" s="76">
        <v>4</v>
      </c>
      <c r="F13" s="77">
        <v>1.7582417582417582E-3</v>
      </c>
      <c r="G13" s="76" t="s">
        <v>23</v>
      </c>
      <c r="I13" s="76">
        <v>0</v>
      </c>
      <c r="J13" s="77">
        <v>0</v>
      </c>
      <c r="K13" s="76" t="s">
        <v>23</v>
      </c>
    </row>
    <row r="14" spans="1:11" x14ac:dyDescent="0.25">
      <c r="A14" s="65">
        <v>5</v>
      </c>
      <c r="B14" s="77">
        <v>2.170138888888889E-3</v>
      </c>
      <c r="C14" s="76" t="s">
        <v>24</v>
      </c>
      <c r="E14" s="76">
        <v>47</v>
      </c>
      <c r="F14" s="77">
        <v>2.065934065934066E-2</v>
      </c>
      <c r="G14" s="76" t="s">
        <v>24</v>
      </c>
      <c r="I14" s="76">
        <v>91</v>
      </c>
      <c r="J14" s="77">
        <v>3.1985940246045695E-2</v>
      </c>
      <c r="K14" s="76" t="s">
        <v>24</v>
      </c>
    </row>
    <row r="15" spans="1:11" x14ac:dyDescent="0.25">
      <c r="A15" s="65">
        <v>112</v>
      </c>
      <c r="B15" s="77">
        <v>4.8611111111111112E-2</v>
      </c>
      <c r="C15" s="76" t="s">
        <v>25</v>
      </c>
      <c r="E15" s="76">
        <v>0</v>
      </c>
      <c r="F15" s="77">
        <v>0</v>
      </c>
      <c r="G15" s="76" t="s">
        <v>25</v>
      </c>
      <c r="I15" s="76">
        <v>0</v>
      </c>
      <c r="J15" s="77">
        <v>0</v>
      </c>
      <c r="K15" s="76" t="s">
        <v>25</v>
      </c>
    </row>
    <row r="16" spans="1:11" x14ac:dyDescent="0.25">
      <c r="A16" s="65">
        <v>2304</v>
      </c>
      <c r="B16" s="77">
        <v>1</v>
      </c>
      <c r="C16" s="76" t="s">
        <v>65</v>
      </c>
      <c r="E16" s="76">
        <v>2275</v>
      </c>
      <c r="F16" s="77">
        <v>1</v>
      </c>
      <c r="G16" s="76" t="s">
        <v>65</v>
      </c>
      <c r="I16" s="76">
        <v>2845</v>
      </c>
      <c r="J16" s="77">
        <v>1</v>
      </c>
      <c r="K16" s="76" t="s">
        <v>32</v>
      </c>
    </row>
    <row r="18" spans="5:7" x14ac:dyDescent="0.25">
      <c r="E18" s="87" t="s">
        <v>52</v>
      </c>
      <c r="F18" s="88"/>
      <c r="G18" s="88"/>
    </row>
    <row r="19" spans="5:7" x14ac:dyDescent="0.25">
      <c r="E19" s="87">
        <v>2916</v>
      </c>
      <c r="F19" s="89">
        <v>0.21657754010695188</v>
      </c>
      <c r="G19" s="87" t="s">
        <v>14</v>
      </c>
    </row>
    <row r="20" spans="5:7" x14ac:dyDescent="0.25">
      <c r="E20" s="87">
        <v>2</v>
      </c>
      <c r="F20" s="89">
        <v>1.4854426619132502E-4</v>
      </c>
      <c r="G20" s="87" t="s">
        <v>15</v>
      </c>
    </row>
    <row r="21" spans="5:7" x14ac:dyDescent="0.25">
      <c r="E21" s="87">
        <v>233</v>
      </c>
      <c r="F21" s="89">
        <v>1.7305407011289364E-2</v>
      </c>
      <c r="G21" s="87" t="s">
        <v>16</v>
      </c>
    </row>
    <row r="22" spans="5:7" x14ac:dyDescent="0.25">
      <c r="E22" s="87">
        <v>4212</v>
      </c>
      <c r="F22" s="90">
        <v>0.31283422459893045</v>
      </c>
      <c r="G22" s="91" t="s">
        <v>17</v>
      </c>
    </row>
    <row r="23" spans="5:7" x14ac:dyDescent="0.25">
      <c r="E23" s="87">
        <v>1967</v>
      </c>
      <c r="F23" s="89">
        <v>0.14609328579916817</v>
      </c>
      <c r="G23" s="87" t="s">
        <v>18</v>
      </c>
    </row>
    <row r="24" spans="5:7" x14ac:dyDescent="0.25">
      <c r="E24" s="87">
        <v>2322</v>
      </c>
      <c r="F24" s="92">
        <v>0.17245989304812834</v>
      </c>
      <c r="G24" s="93" t="s">
        <v>19</v>
      </c>
    </row>
    <row r="25" spans="5:7" x14ac:dyDescent="0.25">
      <c r="E25" s="87">
        <v>328</v>
      </c>
      <c r="F25" s="92">
        <v>2.4361259655377301E-2</v>
      </c>
      <c r="G25" s="93" t="s">
        <v>20</v>
      </c>
    </row>
    <row r="26" spans="5:7" x14ac:dyDescent="0.25">
      <c r="E26" s="87">
        <v>1178</v>
      </c>
      <c r="F26" s="90">
        <v>8.749257278669044E-2</v>
      </c>
      <c r="G26" s="91" t="s">
        <v>21</v>
      </c>
    </row>
    <row r="27" spans="5:7" x14ac:dyDescent="0.25">
      <c r="E27" s="87">
        <v>24</v>
      </c>
      <c r="F27" s="89">
        <v>1.7825311942959001E-3</v>
      </c>
      <c r="G27" s="87" t="s">
        <v>22</v>
      </c>
    </row>
    <row r="28" spans="5:7" x14ac:dyDescent="0.25">
      <c r="E28" s="87">
        <v>0</v>
      </c>
      <c r="F28" s="89">
        <v>0</v>
      </c>
      <c r="G28" s="87" t="s">
        <v>23</v>
      </c>
    </row>
    <row r="29" spans="5:7" x14ac:dyDescent="0.25">
      <c r="E29" s="87">
        <v>282</v>
      </c>
      <c r="F29" s="89">
        <v>2.0944741532976829E-2</v>
      </c>
      <c r="G29" s="87" t="s">
        <v>24</v>
      </c>
    </row>
    <row r="30" spans="5:7" x14ac:dyDescent="0.25">
      <c r="E30" s="87">
        <v>0</v>
      </c>
      <c r="F30" s="89">
        <v>0</v>
      </c>
      <c r="G30" s="87" t="s">
        <v>25</v>
      </c>
    </row>
    <row r="31" spans="5:7" x14ac:dyDescent="0.25">
      <c r="E31" s="87">
        <v>13464</v>
      </c>
      <c r="F31" s="89">
        <v>1</v>
      </c>
      <c r="G31" s="87" t="s">
        <v>47</v>
      </c>
    </row>
    <row r="33" spans="1:1" x14ac:dyDescent="0.25">
      <c r="A33" s="58" t="s">
        <v>81</v>
      </c>
    </row>
    <row r="34" spans="1:1" x14ac:dyDescent="0.25">
      <c r="A34" s="58" t="s">
        <v>82</v>
      </c>
    </row>
    <row r="35" spans="1:1" x14ac:dyDescent="0.25">
      <c r="A35" s="58" t="s">
        <v>83</v>
      </c>
    </row>
    <row r="36" spans="1:1" x14ac:dyDescent="0.25">
      <c r="A36" s="58" t="s">
        <v>94</v>
      </c>
    </row>
  </sheetData>
  <pageMargins left="0.7" right="0.7" top="0.75" bottom="0.75" header="0.3" footer="0.3"/>
  <pageSetup paperSize="248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D0D6-87C3-4B6B-A4F1-C99A6D763473}">
  <sheetPr>
    <pageSetUpPr fitToPage="1"/>
  </sheetPr>
  <dimension ref="A1:K35"/>
  <sheetViews>
    <sheetView workbookViewId="0"/>
  </sheetViews>
  <sheetFormatPr defaultRowHeight="15" x14ac:dyDescent="0.25"/>
  <cols>
    <col min="3" max="3" width="22" customWidth="1"/>
    <col min="7" max="7" width="31.28515625" customWidth="1"/>
    <col min="11" max="11" width="22.42578125" customWidth="1"/>
  </cols>
  <sheetData>
    <row r="1" spans="1:11" ht="20.25" x14ac:dyDescent="0.3">
      <c r="A1" s="94" t="s">
        <v>98</v>
      </c>
    </row>
    <row r="3" spans="1:11" x14ac:dyDescent="0.25">
      <c r="A3" s="76" t="s">
        <v>70</v>
      </c>
      <c r="B3" s="76"/>
      <c r="C3" s="76"/>
      <c r="E3" s="76" t="s">
        <v>71</v>
      </c>
      <c r="F3" s="76"/>
      <c r="G3" s="76"/>
      <c r="I3" s="76" t="s">
        <v>72</v>
      </c>
      <c r="J3" s="76"/>
      <c r="K3" s="76"/>
    </row>
    <row r="4" spans="1:11" x14ac:dyDescent="0.25">
      <c r="A4" s="76">
        <v>466</v>
      </c>
      <c r="B4" s="77">
        <v>0.25975473801560756</v>
      </c>
      <c r="C4" s="76" t="s">
        <v>14</v>
      </c>
      <c r="E4" s="76">
        <v>333</v>
      </c>
      <c r="F4" s="77">
        <v>0.20760598503740649</v>
      </c>
      <c r="G4" s="76" t="s">
        <v>14</v>
      </c>
      <c r="I4" s="76">
        <v>370</v>
      </c>
      <c r="J4" s="77">
        <v>0.21106674272675413</v>
      </c>
      <c r="K4" s="76" t="s">
        <v>14</v>
      </c>
    </row>
    <row r="5" spans="1:11" x14ac:dyDescent="0.25">
      <c r="A5" s="76">
        <v>2</v>
      </c>
      <c r="B5" s="77">
        <v>1.1148272017837235E-3</v>
      </c>
      <c r="C5" s="76" t="s">
        <v>15</v>
      </c>
      <c r="E5" s="76">
        <v>0</v>
      </c>
      <c r="F5" s="77">
        <v>0</v>
      </c>
      <c r="G5" s="76" t="s">
        <v>15</v>
      </c>
      <c r="I5" s="76">
        <v>1</v>
      </c>
      <c r="J5" s="77">
        <v>5.7045065601825438E-4</v>
      </c>
      <c r="K5" s="76" t="s">
        <v>15</v>
      </c>
    </row>
    <row r="6" spans="1:11" x14ac:dyDescent="0.25">
      <c r="A6" s="76">
        <v>51</v>
      </c>
      <c r="B6" s="77">
        <v>2.8428093645484948E-2</v>
      </c>
      <c r="C6" s="76" t="s">
        <v>16</v>
      </c>
      <c r="E6" s="76">
        <v>28</v>
      </c>
      <c r="F6" s="77">
        <v>1.7456359102244388E-2</v>
      </c>
      <c r="G6" s="76" t="s">
        <v>16</v>
      </c>
      <c r="I6" s="76">
        <v>28</v>
      </c>
      <c r="J6" s="77">
        <v>1.5972618368511125E-2</v>
      </c>
      <c r="K6" s="76" t="s">
        <v>16</v>
      </c>
    </row>
    <row r="7" spans="1:11" x14ac:dyDescent="0.25">
      <c r="A7" s="76">
        <v>508</v>
      </c>
      <c r="B7" s="85">
        <v>0.28316610925306579</v>
      </c>
      <c r="C7" s="78" t="s">
        <v>17</v>
      </c>
      <c r="E7" s="82">
        <v>436</v>
      </c>
      <c r="F7" s="79">
        <v>0.27182044887780549</v>
      </c>
      <c r="G7" s="78" t="s">
        <v>17</v>
      </c>
      <c r="I7" s="76">
        <v>589</v>
      </c>
      <c r="J7" s="79">
        <v>0.33599543639475188</v>
      </c>
      <c r="K7" s="78" t="s">
        <v>17</v>
      </c>
    </row>
    <row r="8" spans="1:11" x14ac:dyDescent="0.25">
      <c r="A8" s="76">
        <v>342</v>
      </c>
      <c r="B8" s="77">
        <v>0.19063545150501673</v>
      </c>
      <c r="C8" s="76" t="s">
        <v>18</v>
      </c>
      <c r="E8" s="84">
        <v>313</v>
      </c>
      <c r="F8" s="86">
        <v>0.19513715710723192</v>
      </c>
      <c r="G8" s="76" t="s">
        <v>18</v>
      </c>
      <c r="I8" s="76">
        <v>321</v>
      </c>
      <c r="J8" s="77">
        <v>0.18311466058185966</v>
      </c>
      <c r="K8" s="76" t="s">
        <v>18</v>
      </c>
    </row>
    <row r="9" spans="1:11" x14ac:dyDescent="0.25">
      <c r="A9" s="76">
        <v>180</v>
      </c>
      <c r="B9" s="81">
        <v>0.10033444816053512</v>
      </c>
      <c r="C9" s="80" t="s">
        <v>19</v>
      </c>
      <c r="E9" s="84">
        <v>204</v>
      </c>
      <c r="F9" s="81">
        <v>0.12718204488778054</v>
      </c>
      <c r="G9" s="80" t="s">
        <v>19</v>
      </c>
      <c r="I9" s="76">
        <v>251</v>
      </c>
      <c r="J9" s="81">
        <v>0.14318311466058187</v>
      </c>
      <c r="K9" s="80" t="s">
        <v>19</v>
      </c>
    </row>
    <row r="10" spans="1:11" x14ac:dyDescent="0.25">
      <c r="A10" s="76">
        <v>0</v>
      </c>
      <c r="B10" s="81">
        <v>0</v>
      </c>
      <c r="C10" s="80" t="s">
        <v>20</v>
      </c>
      <c r="E10" s="76">
        <v>16</v>
      </c>
      <c r="F10" s="81">
        <v>9.9750623441396506E-3</v>
      </c>
      <c r="G10" s="80" t="s">
        <v>20</v>
      </c>
      <c r="I10" s="76">
        <v>17</v>
      </c>
      <c r="J10" s="81">
        <v>9.6976611523103256E-3</v>
      </c>
      <c r="K10" s="80" t="s">
        <v>20</v>
      </c>
    </row>
    <row r="11" spans="1:11" x14ac:dyDescent="0.25">
      <c r="A11" s="76">
        <v>198</v>
      </c>
      <c r="B11" s="79">
        <v>0.11036789297658862</v>
      </c>
      <c r="C11" s="78" t="s">
        <v>21</v>
      </c>
      <c r="E11" s="83">
        <v>248</v>
      </c>
      <c r="F11" s="85">
        <v>0.15461346633416459</v>
      </c>
      <c r="G11" s="78" t="s">
        <v>21</v>
      </c>
      <c r="I11" s="76">
        <v>157</v>
      </c>
      <c r="J11" s="79">
        <v>8.9560752994865947E-2</v>
      </c>
      <c r="K11" s="78" t="s">
        <v>21</v>
      </c>
    </row>
    <row r="12" spans="1:11" x14ac:dyDescent="0.25">
      <c r="A12" s="76">
        <v>6</v>
      </c>
      <c r="B12" s="77">
        <v>3.3444816053511705E-3</v>
      </c>
      <c r="C12" s="76" t="s">
        <v>22</v>
      </c>
      <c r="E12" s="76">
        <v>2</v>
      </c>
      <c r="F12" s="77">
        <v>1.2468827930174563E-3</v>
      </c>
      <c r="G12" s="76" t="s">
        <v>22</v>
      </c>
      <c r="I12" s="76">
        <v>0</v>
      </c>
      <c r="J12" s="77">
        <v>0</v>
      </c>
      <c r="K12" s="76" t="s">
        <v>22</v>
      </c>
    </row>
    <row r="13" spans="1:11" x14ac:dyDescent="0.25">
      <c r="A13" s="76">
        <v>1</v>
      </c>
      <c r="B13" s="77">
        <v>5.5741360089186175E-4</v>
      </c>
      <c r="C13" s="76" t="s">
        <v>23</v>
      </c>
      <c r="E13" s="76">
        <v>0</v>
      </c>
      <c r="F13" s="77">
        <v>0</v>
      </c>
      <c r="G13" s="76" t="s">
        <v>23</v>
      </c>
      <c r="I13" s="76">
        <v>0</v>
      </c>
      <c r="J13" s="77">
        <v>0</v>
      </c>
      <c r="K13" s="76" t="s">
        <v>23</v>
      </c>
    </row>
    <row r="14" spans="1:11" x14ac:dyDescent="0.25">
      <c r="A14" s="76">
        <v>37</v>
      </c>
      <c r="B14" s="77">
        <v>2.0624303232998884E-2</v>
      </c>
      <c r="C14" s="76" t="s">
        <v>24</v>
      </c>
      <c r="E14" s="76">
        <v>24</v>
      </c>
      <c r="F14" s="77">
        <v>1.4962593516209476E-2</v>
      </c>
      <c r="G14" s="76" t="s">
        <v>24</v>
      </c>
      <c r="I14" s="76">
        <v>19</v>
      </c>
      <c r="J14" s="77">
        <v>1.0838562464346835E-2</v>
      </c>
      <c r="K14" s="76" t="s">
        <v>24</v>
      </c>
    </row>
    <row r="15" spans="1:11" x14ac:dyDescent="0.25">
      <c r="A15" s="76">
        <v>2</v>
      </c>
      <c r="B15" s="77">
        <v>1.1148272017837235E-3</v>
      </c>
      <c r="C15" s="76" t="s">
        <v>25</v>
      </c>
      <c r="E15" s="76">
        <v>0</v>
      </c>
      <c r="F15" s="77">
        <v>0</v>
      </c>
      <c r="G15" s="76" t="s">
        <v>25</v>
      </c>
      <c r="I15" s="76">
        <v>0</v>
      </c>
      <c r="J15" s="77">
        <v>0</v>
      </c>
      <c r="K15" s="76" t="s">
        <v>25</v>
      </c>
    </row>
    <row r="16" spans="1:11" x14ac:dyDescent="0.25">
      <c r="A16" s="76">
        <v>1794</v>
      </c>
      <c r="B16" s="77">
        <v>1</v>
      </c>
      <c r="C16" s="76" t="s">
        <v>69</v>
      </c>
      <c r="E16" s="76">
        <v>1604</v>
      </c>
      <c r="F16" s="77">
        <v>1</v>
      </c>
      <c r="G16" s="76" t="s">
        <v>69</v>
      </c>
      <c r="I16" s="76">
        <v>1753</v>
      </c>
      <c r="J16" s="77">
        <v>1</v>
      </c>
      <c r="K16" s="76" t="s">
        <v>34</v>
      </c>
    </row>
    <row r="18" spans="5:7" x14ac:dyDescent="0.25">
      <c r="E18" s="87" t="s">
        <v>52</v>
      </c>
      <c r="F18" s="88"/>
      <c r="G18" s="88"/>
    </row>
    <row r="19" spans="5:7" x14ac:dyDescent="0.25">
      <c r="E19" s="87">
        <v>2916</v>
      </c>
      <c r="F19" s="89">
        <v>0.21657754010695188</v>
      </c>
      <c r="G19" s="87" t="s">
        <v>14</v>
      </c>
    </row>
    <row r="20" spans="5:7" x14ac:dyDescent="0.25">
      <c r="E20" s="87">
        <v>2</v>
      </c>
      <c r="F20" s="89">
        <v>1.4854426619132502E-4</v>
      </c>
      <c r="G20" s="87" t="s">
        <v>15</v>
      </c>
    </row>
    <row r="21" spans="5:7" x14ac:dyDescent="0.25">
      <c r="E21" s="87">
        <v>233</v>
      </c>
      <c r="F21" s="89">
        <v>1.7305407011289364E-2</v>
      </c>
      <c r="G21" s="87" t="s">
        <v>16</v>
      </c>
    </row>
    <row r="22" spans="5:7" x14ac:dyDescent="0.25">
      <c r="E22" s="87">
        <v>4212</v>
      </c>
      <c r="F22" s="90">
        <v>0.31283422459893045</v>
      </c>
      <c r="G22" s="91" t="s">
        <v>17</v>
      </c>
    </row>
    <row r="23" spans="5:7" x14ac:dyDescent="0.25">
      <c r="E23" s="87">
        <v>1967</v>
      </c>
      <c r="F23" s="89">
        <v>0.14609328579916817</v>
      </c>
      <c r="G23" s="87" t="s">
        <v>18</v>
      </c>
    </row>
    <row r="24" spans="5:7" x14ac:dyDescent="0.25">
      <c r="E24" s="87">
        <v>2322</v>
      </c>
      <c r="F24" s="92">
        <v>0.17245989304812834</v>
      </c>
      <c r="G24" s="93" t="s">
        <v>19</v>
      </c>
    </row>
    <row r="25" spans="5:7" x14ac:dyDescent="0.25">
      <c r="E25" s="87">
        <v>328</v>
      </c>
      <c r="F25" s="92">
        <v>2.4361259655377301E-2</v>
      </c>
      <c r="G25" s="93" t="s">
        <v>20</v>
      </c>
    </row>
    <row r="26" spans="5:7" x14ac:dyDescent="0.25">
      <c r="E26" s="87">
        <v>1178</v>
      </c>
      <c r="F26" s="90">
        <v>8.749257278669044E-2</v>
      </c>
      <c r="G26" s="91" t="s">
        <v>21</v>
      </c>
    </row>
    <row r="27" spans="5:7" x14ac:dyDescent="0.25">
      <c r="E27" s="87">
        <v>24</v>
      </c>
      <c r="F27" s="89">
        <v>1.7825311942959001E-3</v>
      </c>
      <c r="G27" s="87" t="s">
        <v>22</v>
      </c>
    </row>
    <row r="28" spans="5:7" x14ac:dyDescent="0.25">
      <c r="E28" s="87">
        <v>0</v>
      </c>
      <c r="F28" s="89">
        <v>0</v>
      </c>
      <c r="G28" s="87" t="s">
        <v>23</v>
      </c>
    </row>
    <row r="29" spans="5:7" x14ac:dyDescent="0.25">
      <c r="E29" s="87">
        <v>282</v>
      </c>
      <c r="F29" s="89">
        <v>2.0944741532976829E-2</v>
      </c>
      <c r="G29" s="87" t="s">
        <v>24</v>
      </c>
    </row>
    <row r="30" spans="5:7" x14ac:dyDescent="0.25">
      <c r="E30" s="87">
        <v>0</v>
      </c>
      <c r="F30" s="89">
        <v>0</v>
      </c>
      <c r="G30" s="87" t="s">
        <v>25</v>
      </c>
    </row>
    <row r="31" spans="5:7" x14ac:dyDescent="0.25">
      <c r="E31" s="87">
        <v>13464</v>
      </c>
      <c r="F31" s="89">
        <v>1</v>
      </c>
      <c r="G31" s="87" t="s">
        <v>47</v>
      </c>
    </row>
    <row r="33" spans="1:1" x14ac:dyDescent="0.25">
      <c r="A33" s="58" t="s">
        <v>84</v>
      </c>
    </row>
    <row r="34" spans="1:1" x14ac:dyDescent="0.25">
      <c r="A34" s="58" t="s">
        <v>88</v>
      </c>
    </row>
    <row r="35" spans="1:1" x14ac:dyDescent="0.25">
      <c r="A35" s="58" t="s">
        <v>85</v>
      </c>
    </row>
  </sheetData>
  <pageMargins left="0.7" right="0.7" top="0.75" bottom="0.75" header="0.3" footer="0.3"/>
  <pageSetup paperSize="248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6603-93C7-4F9A-9991-FCC2295C68D3}">
  <sheetPr>
    <pageSetUpPr fitToPage="1"/>
  </sheetPr>
  <dimension ref="A1:K37"/>
  <sheetViews>
    <sheetView workbookViewId="0"/>
  </sheetViews>
  <sheetFormatPr defaultRowHeight="15" x14ac:dyDescent="0.25"/>
  <cols>
    <col min="3" max="3" width="21.7109375" customWidth="1"/>
    <col min="7" max="7" width="31.28515625" customWidth="1"/>
    <col min="11" max="11" width="21.85546875" customWidth="1"/>
  </cols>
  <sheetData>
    <row r="1" spans="1:11" ht="20.25" x14ac:dyDescent="0.3">
      <c r="A1" s="94" t="s">
        <v>99</v>
      </c>
    </row>
    <row r="3" spans="1:11" x14ac:dyDescent="0.25">
      <c r="A3" s="76" t="s">
        <v>73</v>
      </c>
      <c r="B3" s="76"/>
      <c r="C3" s="76"/>
      <c r="E3" s="76" t="s">
        <v>74</v>
      </c>
      <c r="F3" s="76"/>
      <c r="G3" s="76"/>
      <c r="I3" s="76" t="s">
        <v>75</v>
      </c>
      <c r="J3" s="76"/>
      <c r="K3" s="76"/>
    </row>
    <row r="4" spans="1:11" x14ac:dyDescent="0.25">
      <c r="A4" s="76">
        <v>820</v>
      </c>
      <c r="B4" s="77">
        <v>0.32194738908519827</v>
      </c>
      <c r="C4" s="76" t="s">
        <v>14</v>
      </c>
      <c r="E4" s="76">
        <v>735</v>
      </c>
      <c r="F4" s="77">
        <v>0.33378746594005448</v>
      </c>
      <c r="G4" s="76" t="s">
        <v>14</v>
      </c>
      <c r="I4" s="76">
        <v>586</v>
      </c>
      <c r="J4" s="77">
        <v>0.26266248319139401</v>
      </c>
      <c r="K4" s="76" t="s">
        <v>14</v>
      </c>
    </row>
    <row r="5" spans="1:11" x14ac:dyDescent="0.25">
      <c r="A5" s="76">
        <v>4</v>
      </c>
      <c r="B5" s="77">
        <v>1.5704750687082843E-3</v>
      </c>
      <c r="C5" s="76" t="s">
        <v>15</v>
      </c>
      <c r="E5" s="76">
        <v>2</v>
      </c>
      <c r="F5" s="77">
        <v>9.0826521344232513E-4</v>
      </c>
      <c r="G5" s="76" t="s">
        <v>15</v>
      </c>
      <c r="I5" s="76">
        <v>0</v>
      </c>
      <c r="J5" s="77">
        <v>0</v>
      </c>
      <c r="K5" s="76" t="s">
        <v>15</v>
      </c>
    </row>
    <row r="6" spans="1:11" x14ac:dyDescent="0.25">
      <c r="A6" s="76">
        <v>153</v>
      </c>
      <c r="B6" s="77">
        <v>6.0070671378091869E-2</v>
      </c>
      <c r="C6" s="76" t="s">
        <v>16</v>
      </c>
      <c r="E6" s="76">
        <v>107</v>
      </c>
      <c r="F6" s="77">
        <v>4.8592188919164399E-2</v>
      </c>
      <c r="G6" s="76" t="s">
        <v>16</v>
      </c>
      <c r="I6" s="76">
        <v>80</v>
      </c>
      <c r="J6" s="77">
        <v>3.5858359480053788E-2</v>
      </c>
      <c r="K6" s="76" t="s">
        <v>16</v>
      </c>
    </row>
    <row r="7" spans="1:11" x14ac:dyDescent="0.25">
      <c r="A7" s="76">
        <v>797</v>
      </c>
      <c r="B7" s="79">
        <v>0.31291715744012566</v>
      </c>
      <c r="C7" s="78" t="s">
        <v>17</v>
      </c>
      <c r="E7" s="76">
        <v>546</v>
      </c>
      <c r="F7" s="79">
        <v>0.24795640326975477</v>
      </c>
      <c r="G7" s="78" t="s">
        <v>17</v>
      </c>
      <c r="I7" s="76">
        <v>664</v>
      </c>
      <c r="J7" s="81">
        <v>0.29762438368444644</v>
      </c>
      <c r="K7" s="80" t="s">
        <v>17</v>
      </c>
    </row>
    <row r="8" spans="1:11" x14ac:dyDescent="0.25">
      <c r="A8" s="76">
        <v>304</v>
      </c>
      <c r="B8" s="77">
        <v>0.1193561052218296</v>
      </c>
      <c r="C8" s="76" t="s">
        <v>18</v>
      </c>
      <c r="E8" s="76">
        <v>334</v>
      </c>
      <c r="F8" s="77">
        <v>0.15168029064486829</v>
      </c>
      <c r="G8" s="76" t="s">
        <v>18</v>
      </c>
      <c r="I8" s="76">
        <v>263</v>
      </c>
      <c r="J8" s="77">
        <v>0.11788435679067683</v>
      </c>
      <c r="K8" s="76" t="s">
        <v>18</v>
      </c>
    </row>
    <row r="9" spans="1:11" x14ac:dyDescent="0.25">
      <c r="A9" s="76">
        <v>60</v>
      </c>
      <c r="B9" s="81">
        <v>2.3557126030624265E-2</v>
      </c>
      <c r="C9" s="80" t="s">
        <v>19</v>
      </c>
      <c r="E9" s="76">
        <v>157</v>
      </c>
      <c r="F9" s="81">
        <v>7.1298819255222523E-2</v>
      </c>
      <c r="G9" s="80" t="s">
        <v>19</v>
      </c>
      <c r="I9" s="76">
        <v>254</v>
      </c>
      <c r="J9" s="81">
        <v>0.11385029134917078</v>
      </c>
      <c r="K9" s="80" t="s">
        <v>19</v>
      </c>
    </row>
    <row r="10" spans="1:11" x14ac:dyDescent="0.25">
      <c r="A10" s="76">
        <v>6</v>
      </c>
      <c r="B10" s="81">
        <v>2.3557126030624262E-3</v>
      </c>
      <c r="C10" s="80" t="s">
        <v>20</v>
      </c>
      <c r="E10" s="76">
        <v>59</v>
      </c>
      <c r="F10" s="81">
        <v>2.6793823796548592E-2</v>
      </c>
      <c r="G10" s="80" t="s">
        <v>20</v>
      </c>
      <c r="I10" s="76">
        <v>87</v>
      </c>
      <c r="J10" s="81">
        <v>3.8995965934558494E-2</v>
      </c>
      <c r="K10" s="80" t="s">
        <v>20</v>
      </c>
    </row>
    <row r="11" spans="1:11" x14ac:dyDescent="0.25">
      <c r="A11" s="76">
        <v>425</v>
      </c>
      <c r="B11" s="79">
        <v>0.16686297605025521</v>
      </c>
      <c r="C11" s="78" t="s">
        <v>21</v>
      </c>
      <c r="E11" s="76">
        <v>220</v>
      </c>
      <c r="F11" s="79">
        <v>9.9909173478655772E-2</v>
      </c>
      <c r="G11" s="78" t="s">
        <v>21</v>
      </c>
      <c r="I11" s="76">
        <v>244</v>
      </c>
      <c r="J11" s="81">
        <v>0.10936799641416405</v>
      </c>
      <c r="K11" s="80" t="s">
        <v>21</v>
      </c>
    </row>
    <row r="12" spans="1:11" x14ac:dyDescent="0.25">
      <c r="A12" s="76">
        <v>1</v>
      </c>
      <c r="B12" s="77">
        <v>3.9261876717707107E-4</v>
      </c>
      <c r="C12" s="76" t="s">
        <v>22</v>
      </c>
      <c r="E12" s="76">
        <v>0</v>
      </c>
      <c r="F12" s="77">
        <v>0</v>
      </c>
      <c r="G12" s="76" t="s">
        <v>22</v>
      </c>
      <c r="I12" s="76">
        <v>0</v>
      </c>
      <c r="J12" s="77">
        <v>0</v>
      </c>
      <c r="K12" s="76" t="s">
        <v>22</v>
      </c>
    </row>
    <row r="13" spans="1:11" x14ac:dyDescent="0.25">
      <c r="A13" s="76">
        <v>3</v>
      </c>
      <c r="B13" s="77">
        <v>1.1778563015312131E-3</v>
      </c>
      <c r="C13" s="76" t="s">
        <v>23</v>
      </c>
      <c r="E13" s="76">
        <v>1</v>
      </c>
      <c r="F13" s="77">
        <v>4.5413260672116256E-4</v>
      </c>
      <c r="G13" s="76" t="s">
        <v>23</v>
      </c>
      <c r="I13" s="76">
        <v>0</v>
      </c>
      <c r="J13" s="77">
        <v>0</v>
      </c>
      <c r="K13" s="76" t="s">
        <v>23</v>
      </c>
    </row>
    <row r="14" spans="1:11" x14ac:dyDescent="0.25">
      <c r="A14" s="76">
        <v>20</v>
      </c>
      <c r="B14" s="77">
        <v>7.852375343541421E-3</v>
      </c>
      <c r="C14" s="76" t="s">
        <v>24</v>
      </c>
      <c r="E14" s="76">
        <v>41</v>
      </c>
      <c r="F14" s="77">
        <v>1.8619436875567667E-2</v>
      </c>
      <c r="G14" s="76" t="s">
        <v>24</v>
      </c>
      <c r="I14" s="76">
        <v>53</v>
      </c>
      <c r="J14" s="77">
        <v>2.3756163155535633E-2</v>
      </c>
      <c r="K14" s="76" t="s">
        <v>24</v>
      </c>
    </row>
    <row r="15" spans="1:11" x14ac:dyDescent="0.25">
      <c r="A15" s="76">
        <v>24</v>
      </c>
      <c r="B15" s="77">
        <v>9.4228504122497048E-3</v>
      </c>
      <c r="C15" s="76" t="s">
        <v>25</v>
      </c>
      <c r="E15" s="76">
        <v>0</v>
      </c>
      <c r="F15" s="77">
        <v>0</v>
      </c>
      <c r="G15" s="76" t="s">
        <v>25</v>
      </c>
      <c r="I15" s="76">
        <v>0</v>
      </c>
      <c r="J15" s="77">
        <v>0</v>
      </c>
      <c r="K15" s="76" t="s">
        <v>25</v>
      </c>
    </row>
    <row r="16" spans="1:11" x14ac:dyDescent="0.25">
      <c r="A16" s="76">
        <v>2547</v>
      </c>
      <c r="B16" s="77">
        <v>1</v>
      </c>
      <c r="C16" s="76" t="s">
        <v>36</v>
      </c>
      <c r="E16" s="76">
        <v>2202</v>
      </c>
      <c r="F16" s="77">
        <v>1</v>
      </c>
      <c r="G16" s="76" t="s">
        <v>36</v>
      </c>
      <c r="I16" s="76">
        <v>2231</v>
      </c>
      <c r="J16" s="77">
        <v>1</v>
      </c>
      <c r="K16" s="76" t="s">
        <v>36</v>
      </c>
    </row>
    <row r="18" spans="5:7" x14ac:dyDescent="0.25">
      <c r="E18" s="87" t="s">
        <v>52</v>
      </c>
      <c r="F18" s="88"/>
      <c r="G18" s="88"/>
    </row>
    <row r="19" spans="5:7" x14ac:dyDescent="0.25">
      <c r="E19" s="87">
        <v>2916</v>
      </c>
      <c r="F19" s="89">
        <v>0.21657754010695188</v>
      </c>
      <c r="G19" s="87" t="s">
        <v>14</v>
      </c>
    </row>
    <row r="20" spans="5:7" x14ac:dyDescent="0.25">
      <c r="E20" s="87">
        <v>2</v>
      </c>
      <c r="F20" s="89">
        <v>1.4854426619132502E-4</v>
      </c>
      <c r="G20" s="87" t="s">
        <v>15</v>
      </c>
    </row>
    <row r="21" spans="5:7" x14ac:dyDescent="0.25">
      <c r="E21" s="87">
        <v>233</v>
      </c>
      <c r="F21" s="89">
        <v>1.7305407011289364E-2</v>
      </c>
      <c r="G21" s="87" t="s">
        <v>16</v>
      </c>
    </row>
    <row r="22" spans="5:7" x14ac:dyDescent="0.25">
      <c r="E22" s="87">
        <v>4212</v>
      </c>
      <c r="F22" s="90">
        <v>0.31283422459893045</v>
      </c>
      <c r="G22" s="91" t="s">
        <v>17</v>
      </c>
    </row>
    <row r="23" spans="5:7" x14ac:dyDescent="0.25">
      <c r="E23" s="87">
        <v>1967</v>
      </c>
      <c r="F23" s="89">
        <v>0.14609328579916817</v>
      </c>
      <c r="G23" s="87" t="s">
        <v>18</v>
      </c>
    </row>
    <row r="24" spans="5:7" x14ac:dyDescent="0.25">
      <c r="E24" s="87">
        <v>2322</v>
      </c>
      <c r="F24" s="92">
        <v>0.17245989304812834</v>
      </c>
      <c r="G24" s="93" t="s">
        <v>19</v>
      </c>
    </row>
    <row r="25" spans="5:7" x14ac:dyDescent="0.25">
      <c r="E25" s="87">
        <v>328</v>
      </c>
      <c r="F25" s="92">
        <v>2.4361259655377301E-2</v>
      </c>
      <c r="G25" s="93" t="s">
        <v>20</v>
      </c>
    </row>
    <row r="26" spans="5:7" x14ac:dyDescent="0.25">
      <c r="E26" s="87">
        <v>1178</v>
      </c>
      <c r="F26" s="90">
        <v>8.749257278669044E-2</v>
      </c>
      <c r="G26" s="91" t="s">
        <v>21</v>
      </c>
    </row>
    <row r="27" spans="5:7" x14ac:dyDescent="0.25">
      <c r="E27" s="87">
        <v>24</v>
      </c>
      <c r="F27" s="89">
        <v>1.7825311942959001E-3</v>
      </c>
      <c r="G27" s="87" t="s">
        <v>22</v>
      </c>
    </row>
    <row r="28" spans="5:7" x14ac:dyDescent="0.25">
      <c r="E28" s="87">
        <v>0</v>
      </c>
      <c r="F28" s="89">
        <v>0</v>
      </c>
      <c r="G28" s="87" t="s">
        <v>23</v>
      </c>
    </row>
    <row r="29" spans="5:7" x14ac:dyDescent="0.25">
      <c r="E29" s="87">
        <v>282</v>
      </c>
      <c r="F29" s="89">
        <v>2.0944741532976829E-2</v>
      </c>
      <c r="G29" s="87" t="s">
        <v>24</v>
      </c>
    </row>
    <row r="30" spans="5:7" x14ac:dyDescent="0.25">
      <c r="E30" s="87">
        <v>0</v>
      </c>
      <c r="F30" s="89">
        <v>0</v>
      </c>
      <c r="G30" s="87" t="s">
        <v>25</v>
      </c>
    </row>
    <row r="31" spans="5:7" x14ac:dyDescent="0.25">
      <c r="E31" s="87">
        <v>13464</v>
      </c>
      <c r="F31" s="89">
        <v>1</v>
      </c>
      <c r="G31" s="87" t="s">
        <v>47</v>
      </c>
    </row>
    <row r="33" spans="1:1" x14ac:dyDescent="0.25">
      <c r="A33" s="58" t="s">
        <v>86</v>
      </c>
    </row>
    <row r="34" spans="1:1" x14ac:dyDescent="0.25">
      <c r="A34" s="58" t="s">
        <v>89</v>
      </c>
    </row>
    <row r="35" spans="1:1" x14ac:dyDescent="0.25">
      <c r="A35" s="58" t="s">
        <v>90</v>
      </c>
    </row>
    <row r="36" spans="1:1" x14ac:dyDescent="0.25">
      <c r="A36" s="58" t="s">
        <v>87</v>
      </c>
    </row>
    <row r="37" spans="1:1" x14ac:dyDescent="0.25">
      <c r="A37" s="58" t="s">
        <v>91</v>
      </c>
    </row>
  </sheetData>
  <pageMargins left="0.7" right="0.7" top="0.75" bottom="0.75" header="0.3" footer="0.3"/>
  <pageSetup paperSize="248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406C-7C5B-4DEB-BDF1-5AD24F9AB084}">
  <sheetPr>
    <pageSetUpPr fitToPage="1"/>
  </sheetPr>
  <dimension ref="A1:AL136"/>
  <sheetViews>
    <sheetView topLeftCell="L1" workbookViewId="0">
      <selection activeCell="AB115" sqref="AB115"/>
    </sheetView>
  </sheetViews>
  <sheetFormatPr defaultRowHeight="15" x14ac:dyDescent="0.25"/>
  <cols>
    <col min="2" max="2" width="12.5703125" customWidth="1"/>
    <col min="10" max="10" width="9.140625" style="49"/>
    <col min="18" max="18" width="9.140625" style="49"/>
    <col min="26" max="26" width="9.140625" style="49"/>
    <col min="38" max="38" width="23.5703125" customWidth="1"/>
  </cols>
  <sheetData>
    <row r="1" spans="1:38" ht="23.25" x14ac:dyDescent="0.3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1"/>
      <c r="R1" s="52"/>
      <c r="S1" s="1"/>
      <c r="T1" s="2"/>
      <c r="U1" s="2"/>
      <c r="V1" s="2"/>
      <c r="W1" s="2"/>
      <c r="X1" s="2"/>
      <c r="Y1" s="2"/>
      <c r="Z1" s="45"/>
      <c r="AA1" s="2"/>
      <c r="AB1" s="2"/>
      <c r="AC1" s="2"/>
      <c r="AD1" s="2"/>
      <c r="AE1" s="2"/>
      <c r="AF1" s="2"/>
      <c r="AG1" s="2"/>
    </row>
    <row r="2" spans="1:38" ht="23.25" x14ac:dyDescent="0.3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"/>
      <c r="R2" s="52"/>
      <c r="S2" s="1"/>
      <c r="T2" s="2"/>
      <c r="U2" s="2"/>
      <c r="V2" s="2"/>
      <c r="W2" s="2"/>
      <c r="X2" s="2"/>
      <c r="Y2" s="2"/>
      <c r="Z2" s="45"/>
      <c r="AA2" s="2"/>
      <c r="AB2" s="2"/>
      <c r="AC2" s="2"/>
      <c r="AD2" s="2"/>
      <c r="AE2" s="2"/>
      <c r="AF2" s="2"/>
      <c r="AG2" s="2"/>
    </row>
    <row r="3" spans="1:38" ht="23.25" x14ac:dyDescent="0.35">
      <c r="A3" s="97" t="s">
        <v>41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1"/>
      <c r="R3" s="52"/>
      <c r="S3" s="1"/>
      <c r="T3" s="2"/>
      <c r="U3" s="2"/>
      <c r="V3" s="2"/>
      <c r="W3" s="2"/>
      <c r="X3" s="2"/>
      <c r="Y3" s="2"/>
      <c r="Z3" s="45"/>
      <c r="AA3" s="2"/>
      <c r="AB3" s="2"/>
      <c r="AC3" s="2"/>
      <c r="AD3" s="2"/>
      <c r="AE3" s="2"/>
      <c r="AF3" s="2"/>
      <c r="AG3" s="2"/>
    </row>
    <row r="4" spans="1:38" x14ac:dyDescent="0.25">
      <c r="A4" s="3"/>
      <c r="B4" s="3"/>
      <c r="C4" s="4"/>
      <c r="D4" s="2"/>
      <c r="E4" s="5"/>
      <c r="F4" s="2"/>
      <c r="G4" s="2"/>
      <c r="H4" s="2"/>
      <c r="I4" s="2"/>
      <c r="J4" s="45"/>
      <c r="K4" s="2"/>
      <c r="L4" s="2"/>
      <c r="M4" s="2"/>
      <c r="N4" s="2"/>
      <c r="O4" s="2"/>
      <c r="P4" s="2"/>
      <c r="Q4" s="2"/>
      <c r="R4" s="45"/>
      <c r="S4" s="2"/>
      <c r="T4" s="2"/>
      <c r="U4" s="2"/>
      <c r="V4" s="2"/>
      <c r="W4" s="2"/>
      <c r="X4" s="2"/>
      <c r="Y4" s="2"/>
      <c r="Z4" s="45"/>
      <c r="AA4" s="2"/>
      <c r="AB4" s="2"/>
      <c r="AC4" s="2"/>
      <c r="AD4" s="2"/>
      <c r="AE4" s="2"/>
      <c r="AF4" s="2"/>
      <c r="AG4" s="2"/>
    </row>
    <row r="5" spans="1:38" x14ac:dyDescent="0.25">
      <c r="A5" s="6" t="s">
        <v>2</v>
      </c>
      <c r="B5" s="6"/>
      <c r="C5" s="98" t="s">
        <v>42</v>
      </c>
      <c r="D5" s="98"/>
      <c r="E5" s="7"/>
      <c r="F5" s="2"/>
      <c r="G5" s="2"/>
      <c r="H5" s="2"/>
      <c r="I5" s="2"/>
      <c r="J5" s="45"/>
      <c r="K5" s="2"/>
      <c r="L5" s="2"/>
      <c r="M5" s="2"/>
      <c r="N5" s="2"/>
      <c r="O5" s="2"/>
      <c r="P5" s="2"/>
      <c r="Q5" s="2"/>
      <c r="R5" s="45"/>
      <c r="S5" s="2"/>
      <c r="T5" s="2"/>
      <c r="U5" s="2"/>
      <c r="V5" s="2"/>
      <c r="W5" s="2"/>
      <c r="X5" s="2"/>
      <c r="Y5" s="2"/>
      <c r="Z5" s="45"/>
      <c r="AA5" s="2"/>
      <c r="AB5" s="2"/>
      <c r="AC5" s="2"/>
      <c r="AD5" s="2"/>
      <c r="AE5" s="2"/>
      <c r="AF5" s="2"/>
      <c r="AG5" s="2"/>
    </row>
    <row r="6" spans="1:38" x14ac:dyDescent="0.25">
      <c r="A6" s="6" t="s">
        <v>3</v>
      </c>
      <c r="B6" s="6"/>
      <c r="C6" s="99">
        <v>2019</v>
      </c>
      <c r="D6" s="99"/>
      <c r="E6" s="7"/>
      <c r="F6" s="2"/>
      <c r="G6" s="2"/>
      <c r="H6" s="2"/>
      <c r="I6" s="2"/>
      <c r="J6" s="45"/>
      <c r="K6" s="2"/>
      <c r="L6" s="2"/>
      <c r="M6" s="2"/>
      <c r="N6" s="2"/>
      <c r="O6" s="2"/>
      <c r="P6" s="2"/>
      <c r="Q6" s="2"/>
      <c r="R6" s="45"/>
      <c r="S6" s="2"/>
      <c r="T6" s="2"/>
      <c r="U6" s="2"/>
      <c r="V6" s="2"/>
      <c r="W6" s="2"/>
      <c r="X6" s="2"/>
      <c r="Y6" s="2"/>
      <c r="Z6" s="45"/>
      <c r="AA6" s="2"/>
      <c r="AB6" s="2"/>
      <c r="AC6" s="2"/>
      <c r="AD6" s="2"/>
      <c r="AE6" s="2"/>
      <c r="AF6" s="2"/>
      <c r="AG6" s="2"/>
    </row>
    <row r="7" spans="1:38" x14ac:dyDescent="0.25">
      <c r="A7" s="6" t="s">
        <v>4</v>
      </c>
      <c r="B7" s="6"/>
      <c r="C7" s="100" t="s">
        <v>48</v>
      </c>
      <c r="D7" s="96"/>
      <c r="E7" s="7"/>
      <c r="F7" s="2"/>
      <c r="G7" s="2"/>
      <c r="H7" s="2"/>
      <c r="I7" s="2"/>
      <c r="J7" s="45"/>
      <c r="K7" s="2"/>
      <c r="L7" s="2"/>
      <c r="M7" s="2"/>
      <c r="N7" s="2"/>
      <c r="O7" s="2"/>
      <c r="P7" s="2"/>
      <c r="Q7" s="2"/>
      <c r="R7" s="45"/>
      <c r="S7" s="2"/>
      <c r="T7" s="2"/>
      <c r="U7" s="2"/>
      <c r="V7" s="2"/>
      <c r="W7" s="2"/>
      <c r="X7" s="2"/>
      <c r="Y7" s="2"/>
      <c r="Z7" s="45"/>
      <c r="AA7" s="2"/>
      <c r="AB7" s="2"/>
      <c r="AC7" s="2"/>
      <c r="AD7" s="2"/>
      <c r="AE7" s="2"/>
      <c r="AF7" s="2"/>
      <c r="AG7" s="2"/>
    </row>
    <row r="8" spans="1:38" x14ac:dyDescent="0.25">
      <c r="A8" s="6" t="s">
        <v>5</v>
      </c>
      <c r="B8" s="6"/>
      <c r="C8" s="96">
        <v>43712</v>
      </c>
      <c r="D8" s="96"/>
      <c r="E8" s="7"/>
      <c r="F8" s="2"/>
      <c r="G8" s="2"/>
      <c r="H8" s="2"/>
      <c r="I8" s="2"/>
      <c r="J8" s="45"/>
      <c r="K8" s="2"/>
      <c r="L8" s="2"/>
      <c r="M8" s="2"/>
      <c r="N8" s="2"/>
      <c r="O8" s="2"/>
      <c r="P8" s="2"/>
      <c r="Q8" s="2"/>
      <c r="R8" s="45"/>
      <c r="S8" s="2"/>
      <c r="T8" s="2"/>
      <c r="U8" s="2"/>
      <c r="V8" s="2"/>
      <c r="W8" s="2"/>
      <c r="X8" s="2"/>
      <c r="Y8" s="2"/>
      <c r="Z8" s="45"/>
      <c r="AA8" s="2"/>
      <c r="AB8" s="2"/>
      <c r="AC8" s="2"/>
      <c r="AD8" s="2"/>
      <c r="AE8" s="2"/>
      <c r="AF8" s="2"/>
      <c r="AG8" s="2"/>
    </row>
    <row r="9" spans="1:38" x14ac:dyDescent="0.25">
      <c r="A9" s="3"/>
      <c r="B9" s="3"/>
      <c r="C9" s="3"/>
      <c r="D9" s="2"/>
      <c r="E9" s="5"/>
      <c r="F9" s="2"/>
      <c r="G9" s="2"/>
      <c r="H9" s="2"/>
      <c r="I9" s="2"/>
      <c r="J9" s="45"/>
      <c r="K9" s="2"/>
      <c r="L9" s="2"/>
      <c r="M9" s="2"/>
      <c r="N9" s="2"/>
      <c r="O9" s="2"/>
      <c r="P9" s="2"/>
      <c r="Q9" s="2"/>
      <c r="R9" s="45"/>
      <c r="S9" s="2"/>
      <c r="T9" s="2"/>
      <c r="U9" s="2"/>
      <c r="V9" s="2"/>
      <c r="W9" s="2"/>
      <c r="X9" s="2"/>
      <c r="Y9" s="2"/>
      <c r="Z9" s="45"/>
      <c r="AA9" s="2"/>
      <c r="AB9" s="2"/>
      <c r="AC9" s="2"/>
      <c r="AD9" s="2"/>
      <c r="AE9" s="2"/>
      <c r="AF9" s="2"/>
      <c r="AG9" s="2"/>
    </row>
    <row r="10" spans="1:38" ht="15.75" x14ac:dyDescent="0.25">
      <c r="A10" s="8" t="s">
        <v>6</v>
      </c>
      <c r="B10" s="9"/>
      <c r="C10" s="9"/>
      <c r="D10" s="10"/>
      <c r="E10" s="11"/>
      <c r="F10" s="10"/>
      <c r="G10" s="10"/>
      <c r="H10" s="10"/>
      <c r="I10" s="10"/>
      <c r="J10" s="46"/>
      <c r="K10" s="10"/>
      <c r="L10" s="10"/>
      <c r="M10" s="10"/>
      <c r="N10" s="10"/>
      <c r="O10" s="10"/>
      <c r="P10" s="10"/>
      <c r="Q10" s="10"/>
      <c r="R10" s="46"/>
      <c r="S10" s="10"/>
      <c r="T10" s="10"/>
      <c r="U10" s="10"/>
      <c r="V10" s="2"/>
      <c r="W10" s="2"/>
      <c r="X10" s="2"/>
      <c r="Y10" s="2"/>
      <c r="Z10" s="45"/>
      <c r="AA10" s="2"/>
      <c r="AB10" s="2"/>
      <c r="AC10" s="2"/>
      <c r="AD10" s="2"/>
      <c r="AE10" s="2"/>
      <c r="AF10" s="2"/>
      <c r="AG10" s="2"/>
    </row>
    <row r="11" spans="1:38" ht="31.5" x14ac:dyDescent="0.25">
      <c r="A11" s="12" t="s">
        <v>7</v>
      </c>
      <c r="B11" s="13"/>
      <c r="C11" s="14"/>
      <c r="D11" s="15">
        <v>43282</v>
      </c>
      <c r="E11" s="16" t="s">
        <v>8</v>
      </c>
      <c r="F11" s="15">
        <v>43313</v>
      </c>
      <c r="G11" s="15" t="s">
        <v>8</v>
      </c>
      <c r="H11" s="15">
        <v>43344</v>
      </c>
      <c r="I11" s="15" t="s">
        <v>8</v>
      </c>
      <c r="J11" s="47" t="s">
        <v>9</v>
      </c>
      <c r="K11" s="17" t="s">
        <v>8</v>
      </c>
      <c r="L11" s="15">
        <v>43374</v>
      </c>
      <c r="M11" s="15" t="s">
        <v>8</v>
      </c>
      <c r="N11" s="15">
        <v>43405</v>
      </c>
      <c r="O11" s="15" t="s">
        <v>8</v>
      </c>
      <c r="P11" s="15">
        <v>43435</v>
      </c>
      <c r="Q11" s="15" t="s">
        <v>8</v>
      </c>
      <c r="R11" s="47" t="s">
        <v>10</v>
      </c>
      <c r="S11" s="17" t="s">
        <v>8</v>
      </c>
      <c r="T11" s="15">
        <v>43466</v>
      </c>
      <c r="U11" s="15" t="s">
        <v>8</v>
      </c>
      <c r="V11" s="15">
        <v>43497</v>
      </c>
      <c r="W11" s="15" t="s">
        <v>8</v>
      </c>
      <c r="X11" s="15">
        <v>43525</v>
      </c>
      <c r="Y11" s="15" t="s">
        <v>8</v>
      </c>
      <c r="Z11" s="47" t="s">
        <v>11</v>
      </c>
      <c r="AA11" s="17" t="s">
        <v>8</v>
      </c>
      <c r="AB11" s="15">
        <v>43556</v>
      </c>
      <c r="AC11" s="15" t="s">
        <v>8</v>
      </c>
      <c r="AD11" s="15">
        <v>43586</v>
      </c>
      <c r="AE11" s="15" t="s">
        <v>8</v>
      </c>
      <c r="AF11" s="15">
        <v>43617</v>
      </c>
      <c r="AG11" s="15" t="s">
        <v>8</v>
      </c>
      <c r="AH11" s="17" t="s">
        <v>12</v>
      </c>
      <c r="AI11" s="17" t="s">
        <v>8</v>
      </c>
      <c r="AJ11" s="17" t="s">
        <v>13</v>
      </c>
      <c r="AK11" s="17" t="s">
        <v>8</v>
      </c>
      <c r="AL11" s="12" t="s">
        <v>7</v>
      </c>
    </row>
    <row r="12" spans="1:38" x14ac:dyDescent="0.25">
      <c r="A12" s="18" t="s">
        <v>14</v>
      </c>
      <c r="B12" s="18"/>
      <c r="C12" s="19"/>
      <c r="D12" s="20">
        <f>'[1]Drug of Choice by County'!$D$12:$D$134+'[2]Drug of Choice by County'!$D$12:$D$134+'[3]Drug of Choice by County'!$D$12:$D$133+'[4]Drug of Choice by County'!$D$12:$D$133</f>
        <v>44</v>
      </c>
      <c r="E12" s="21">
        <f>D12/200</f>
        <v>0.22</v>
      </c>
      <c r="F12" s="20">
        <f>'[1]Drug of Choice by County'!$F$12:$F$24+'[2]Drug of Choice by County'!$F$12:$F$24+'[3]Drug of Choice by County'!$F$12:$F$24+'[4]Drug of Choice by County'!$F$12:$F$24</f>
        <v>57</v>
      </c>
      <c r="G12" s="21">
        <f>F12/218</f>
        <v>0.26146788990825687</v>
      </c>
      <c r="H12" s="20">
        <f>'[1]Drug of Choice by County'!$H$12:$H$24+'[2]Drug of Choice by County'!$H$12:$H$24+'[3]Drug of Choice by County'!$H$12:$H$24+'[4]Drug of Choice by County'!$H$12:$H$24</f>
        <v>62</v>
      </c>
      <c r="I12" s="21">
        <f>H12/224</f>
        <v>0.2767857142857143</v>
      </c>
      <c r="J12" s="22">
        <f>D12+F12+H12</f>
        <v>163</v>
      </c>
      <c r="K12" s="21">
        <f>J12/642</f>
        <v>0.25389408099688471</v>
      </c>
      <c r="L12" s="20">
        <f>'[1]Drug of Choice by County'!$L$12:$L$24+'[2]Drug of Choice by County'!$L$12:$L$24+'[3]Drug of Choice by County'!$L$12:$L$24+'[4]Drug of Choice by County'!$L$12:$L$24</f>
        <v>59</v>
      </c>
      <c r="M12" s="21">
        <f>L12/228</f>
        <v>0.25877192982456143</v>
      </c>
      <c r="N12" s="20">
        <f>'[1]Drug of Choice by County'!$N$12:$N$24+'[2]Drug of Choice by County'!$N$12:$N$24+'[3]Drug of Choice by County'!$N$12:$N$24+'[4]Drug of Choice by County'!$N$12:$N$24</f>
        <v>61</v>
      </c>
      <c r="O12" s="21">
        <f>N12/240</f>
        <v>0.25416666666666665</v>
      </c>
      <c r="P12" s="20">
        <f>'[1]Drug of Choice by County'!$P$12:$P$24+'[2]Drug of Choice by County'!$P$12:$P$24+'[3]Drug of Choice by County'!$P$12:$P$24+'[4]Drug of Choice by County'!$P$12:$P$24</f>
        <v>59</v>
      </c>
      <c r="Q12" s="21">
        <f>P12/249</f>
        <v>0.23694779116465864</v>
      </c>
      <c r="R12" s="22">
        <f>L12+N12+P12</f>
        <v>179</v>
      </c>
      <c r="S12" s="21">
        <f>R12/717</f>
        <v>0.24965132496513251</v>
      </c>
      <c r="T12" s="20">
        <f>'[1]Drug of Choice by County'!$T$12:$T$24+'[2]Drug of Choice by County'!$T$12:$T$24+'[3]Drug of Choice by County'!$T$12:$T$24+'[4]Drug of Choice by County'!$T$12:$T$24</f>
        <v>61</v>
      </c>
      <c r="U12" s="21">
        <f>T12/264</f>
        <v>0.23106060606060605</v>
      </c>
      <c r="V12" s="20">
        <f>'[1]Drug of Choice by County'!$V$12:$V$24+'[2]Drug of Choice by County'!$V$12:$V$24+'[3]Drug of Choice by County'!$V$12:$V$24+'[4]Drug of Choice by County'!$V$12:$V$24</f>
        <v>61</v>
      </c>
      <c r="W12" s="21">
        <f>V12/247</f>
        <v>0.24696356275303644</v>
      </c>
      <c r="X12" s="20">
        <f>'[1]Drug of Choice by County'!$X$12:$X$24+'[2]Drug of Choice by County'!$X$12:$X$24+'[3]Drug of Choice by County'!$X$12:$X$24+'[4]Drug of Choice by County'!$X$12:$X$24</f>
        <v>57</v>
      </c>
      <c r="Y12" s="21">
        <f>X12/250</f>
        <v>0.22800000000000001</v>
      </c>
      <c r="Z12" s="22">
        <f>T12+V12+X12</f>
        <v>179</v>
      </c>
      <c r="AA12" s="21">
        <f>Z12/761</f>
        <v>0.23521681997371879</v>
      </c>
      <c r="AB12" s="20">
        <f>'[5]Drug of Choice by County'!$V$12:$V$23+'[6]Drug of Choice by County'!$AB$12:$AB$23+'[7]Drug of Choice by County'!$V$12:$V$23+'[8]Drug of Choice by County'!$V$12:$V$23</f>
        <v>53</v>
      </c>
      <c r="AC12" s="21">
        <f>AB12/235</f>
        <v>0.22553191489361701</v>
      </c>
      <c r="AD12" s="20">
        <f>'[5]Drug of Choice by County'!$X$12:$X$23+'[6]Drug of Choice by County'!$AD$12:$AD$23+'[7]Drug of Choice by County'!$X$12:$X$23+'[8]Drug of Choice by County'!$X$12:$X$23</f>
        <v>58</v>
      </c>
      <c r="AE12" s="21">
        <f>AD12/264</f>
        <v>0.2196969696969697</v>
      </c>
      <c r="AF12" s="20">
        <f>'[5]Drug of Choice by County'!$Z$12:$Z$23+'[6]Drug of Choice by County'!$AF$12:$AF$23+'[7]Drug of Choice by County'!$Z$12:$Z$23+'[8]Drug of Choice by County'!$Z$12:$Z$23</f>
        <v>61</v>
      </c>
      <c r="AG12" s="21">
        <f>AF12/261</f>
        <v>0.23371647509578544</v>
      </c>
      <c r="AH12" s="65">
        <f>AB12+AD12+AF12</f>
        <v>172</v>
      </c>
      <c r="AI12" s="66">
        <f>AH12/760</f>
        <v>0.22631578947368422</v>
      </c>
      <c r="AJ12" s="65">
        <f>J12+R12+Z12+AH12</f>
        <v>693</v>
      </c>
      <c r="AK12" s="66">
        <f>AJ12/2880</f>
        <v>0.24062500000000001</v>
      </c>
      <c r="AL12" s="67" t="s">
        <v>14</v>
      </c>
    </row>
    <row r="13" spans="1:38" x14ac:dyDescent="0.25">
      <c r="A13" s="18" t="s">
        <v>15</v>
      </c>
      <c r="B13" s="18"/>
      <c r="C13" s="19"/>
      <c r="D13" s="20">
        <f>'[1]Drug of Choice by County'!$D$12:$D$134+'[2]Drug of Choice by County'!$D$12:$D$134+'[3]Drug of Choice by County'!$D$12:$D$133+'[4]Drug of Choice by County'!$D$12:$D$133</f>
        <v>0</v>
      </c>
      <c r="E13" s="21">
        <f t="shared" ref="E13:E24" si="0">D13/200</f>
        <v>0</v>
      </c>
      <c r="F13" s="20">
        <f>'[1]Drug of Choice by County'!$F$12:$F$24+'[2]Drug of Choice by County'!$F$12:$F$24+'[3]Drug of Choice by County'!$F$12:$F$24+'[4]Drug of Choice by County'!$F$12:$F$24</f>
        <v>0</v>
      </c>
      <c r="G13" s="21">
        <f t="shared" ref="G13:G24" si="1">F13/218</f>
        <v>0</v>
      </c>
      <c r="H13" s="20">
        <f>'[1]Drug of Choice by County'!$H$12:$H$24+'[2]Drug of Choice by County'!$H$12:$H$24+'[3]Drug of Choice by County'!$H$12:$H$24+'[4]Drug of Choice by County'!$H$12:$H$24</f>
        <v>0</v>
      </c>
      <c r="I13" s="21">
        <f t="shared" ref="I13:I24" si="2">H13/224</f>
        <v>0</v>
      </c>
      <c r="J13" s="22">
        <f t="shared" ref="J13:J24" si="3">D13+F13+H13</f>
        <v>0</v>
      </c>
      <c r="K13" s="21">
        <f t="shared" ref="K13:K24" si="4">J13/642</f>
        <v>0</v>
      </c>
      <c r="L13" s="20">
        <f>'[1]Drug of Choice by County'!$L$12:$L$24+'[2]Drug of Choice by County'!$L$12:$L$24+'[3]Drug of Choice by County'!$L$12:$L$24+'[4]Drug of Choice by County'!$L$12:$L$24</f>
        <v>0</v>
      </c>
      <c r="M13" s="21">
        <f t="shared" ref="M13:M24" si="5">L13/228</f>
        <v>0</v>
      </c>
      <c r="N13" s="20">
        <f>'[1]Drug of Choice by County'!$N$12:$N$24+'[2]Drug of Choice by County'!$N$12:$N$24+'[3]Drug of Choice by County'!$N$12:$N$24+'[4]Drug of Choice by County'!$N$12:$N$24</f>
        <v>0</v>
      </c>
      <c r="O13" s="21">
        <f t="shared" ref="O13:O24" si="6">N13/240</f>
        <v>0</v>
      </c>
      <c r="P13" s="20">
        <f>'[1]Drug of Choice by County'!$P$12:$P$24+'[2]Drug of Choice by County'!$P$12:$P$24+'[3]Drug of Choice by County'!$P$12:$P$24+'[4]Drug of Choice by County'!$P$12:$P$24</f>
        <v>0</v>
      </c>
      <c r="Q13" s="21">
        <f t="shared" ref="Q13:Q24" si="7">P13/249</f>
        <v>0</v>
      </c>
      <c r="R13" s="22">
        <f t="shared" ref="R13:R24" si="8">L13+N13+P13</f>
        <v>0</v>
      </c>
      <c r="S13" s="21">
        <f t="shared" ref="S13:S24" si="9">R13/717</f>
        <v>0</v>
      </c>
      <c r="T13" s="20">
        <f>'[1]Drug of Choice by County'!$T$12:$T$24+'[2]Drug of Choice by County'!$T$12:$T$24+'[3]Drug of Choice by County'!$T$12:$T$24+'[4]Drug of Choice by County'!$T$12:$T$24</f>
        <v>0</v>
      </c>
      <c r="U13" s="21">
        <f t="shared" ref="U13:U24" si="10">T13/264</f>
        <v>0</v>
      </c>
      <c r="V13" s="20">
        <f>'[1]Drug of Choice by County'!$V$12:$V$24+'[2]Drug of Choice by County'!$V$12:$V$24+'[3]Drug of Choice by County'!$V$12:$V$24+'[4]Drug of Choice by County'!$V$12:$V$24</f>
        <v>0</v>
      </c>
      <c r="W13" s="21">
        <f t="shared" ref="W13:W24" si="11">V13/247</f>
        <v>0</v>
      </c>
      <c r="X13" s="20">
        <f>'[1]Drug of Choice by County'!$X$12:$X$24+'[2]Drug of Choice by County'!$X$12:$X$24+'[3]Drug of Choice by County'!$X$12:$X$24+'[4]Drug of Choice by County'!$X$12:$X$24</f>
        <v>0</v>
      </c>
      <c r="Y13" s="21">
        <f t="shared" ref="Y13:Y24" si="12">X13/250</f>
        <v>0</v>
      </c>
      <c r="Z13" s="22">
        <f t="shared" ref="Z13:Z24" si="13">T13+V13+X13</f>
        <v>0</v>
      </c>
      <c r="AA13" s="21">
        <f t="shared" ref="AA13:AA24" si="14">Z13/761</f>
        <v>0</v>
      </c>
      <c r="AB13" s="20">
        <f>'[5]Drug of Choice by County'!$V$12:$V$23+'[6]Drug of Choice by County'!$AB$12:$AB$23+'[7]Drug of Choice by County'!$V$12:$V$23+'[8]Drug of Choice by County'!$V$12:$V$23</f>
        <v>0</v>
      </c>
      <c r="AC13" s="21">
        <f t="shared" ref="AC13:AC24" si="15">AB13/235</f>
        <v>0</v>
      </c>
      <c r="AD13" s="20">
        <f>'[5]Drug of Choice by County'!$X$12:$X$23+'[6]Drug of Choice by County'!$AD$12:$AD$23+'[7]Drug of Choice by County'!$X$12:$X$23+'[8]Drug of Choice by County'!$X$12:$X$23</f>
        <v>0</v>
      </c>
      <c r="AE13" s="21">
        <f t="shared" ref="AE13:AE24" si="16">AD13/264</f>
        <v>0</v>
      </c>
      <c r="AF13" s="20">
        <f>'[5]Drug of Choice by County'!$Z$12:$Z$23+'[6]Drug of Choice by County'!$AF$12:$AF$23+'[7]Drug of Choice by County'!$Z$12:$Z$23+'[8]Drug of Choice by County'!$Z$12:$Z$23</f>
        <v>0</v>
      </c>
      <c r="AG13" s="21">
        <f t="shared" ref="AG13:AG24" si="17">AF13/261</f>
        <v>0</v>
      </c>
      <c r="AH13" s="65">
        <f t="shared" ref="AH13:AH24" si="18">AB13+AD13+AF13</f>
        <v>0</v>
      </c>
      <c r="AI13" s="66">
        <f t="shared" ref="AI13:AI24" si="19">AH13/760</f>
        <v>0</v>
      </c>
      <c r="AJ13" s="65">
        <f t="shared" ref="AJ13:AJ24" si="20">J13+R13+Z13+AH13</f>
        <v>0</v>
      </c>
      <c r="AK13" s="66">
        <f t="shared" ref="AK13:AK24" si="21">AJ13/2880</f>
        <v>0</v>
      </c>
      <c r="AL13" s="67" t="s">
        <v>15</v>
      </c>
    </row>
    <row r="14" spans="1:38" x14ac:dyDescent="0.25">
      <c r="A14" s="18" t="s">
        <v>16</v>
      </c>
      <c r="B14" s="18"/>
      <c r="C14" s="19"/>
      <c r="D14" s="20">
        <f>'[1]Drug of Choice by County'!$D$12:$D$134+'[2]Drug of Choice by County'!$D$12:$D$134+'[3]Drug of Choice by County'!$D$12:$D$133+'[4]Drug of Choice by County'!$D$12:$D$133</f>
        <v>0</v>
      </c>
      <c r="E14" s="21">
        <f t="shared" si="0"/>
        <v>0</v>
      </c>
      <c r="F14" s="20">
        <f>'[1]Drug of Choice by County'!$F$12:$F$24+'[2]Drug of Choice by County'!$F$12:$F$24+'[3]Drug of Choice by County'!$F$12:$F$24+'[4]Drug of Choice by County'!$F$12:$F$24</f>
        <v>0</v>
      </c>
      <c r="G14" s="21">
        <f t="shared" si="1"/>
        <v>0</v>
      </c>
      <c r="H14" s="20">
        <f>'[1]Drug of Choice by County'!$H$12:$H$24+'[2]Drug of Choice by County'!$H$12:$H$24+'[3]Drug of Choice by County'!$H$12:$H$24+'[4]Drug of Choice by County'!$H$12:$H$24</f>
        <v>0</v>
      </c>
      <c r="I14" s="21">
        <f t="shared" si="2"/>
        <v>0</v>
      </c>
      <c r="J14" s="22">
        <f t="shared" si="3"/>
        <v>0</v>
      </c>
      <c r="K14" s="21">
        <f t="shared" si="4"/>
        <v>0</v>
      </c>
      <c r="L14" s="20">
        <f>'[1]Drug of Choice by County'!$L$12:$L$24+'[2]Drug of Choice by County'!$L$12:$L$24+'[3]Drug of Choice by County'!$L$12:$L$24+'[4]Drug of Choice by County'!$L$12:$L$24</f>
        <v>0</v>
      </c>
      <c r="M14" s="21">
        <f t="shared" si="5"/>
        <v>0</v>
      </c>
      <c r="N14" s="20">
        <f>'[1]Drug of Choice by County'!$N$12:$N$24+'[2]Drug of Choice by County'!$N$12:$N$24+'[3]Drug of Choice by County'!$N$12:$N$24+'[4]Drug of Choice by County'!$N$12:$N$24</f>
        <v>0</v>
      </c>
      <c r="O14" s="21">
        <f t="shared" si="6"/>
        <v>0</v>
      </c>
      <c r="P14" s="20">
        <f>'[1]Drug of Choice by County'!$P$12:$P$24+'[2]Drug of Choice by County'!$P$12:$P$24+'[3]Drug of Choice by County'!$P$12:$P$24+'[4]Drug of Choice by County'!$P$12:$P$24</f>
        <v>0</v>
      </c>
      <c r="Q14" s="21">
        <f t="shared" si="7"/>
        <v>0</v>
      </c>
      <c r="R14" s="22">
        <f t="shared" si="8"/>
        <v>0</v>
      </c>
      <c r="S14" s="21">
        <f t="shared" si="9"/>
        <v>0</v>
      </c>
      <c r="T14" s="20">
        <f>'[1]Drug of Choice by County'!$T$12:$T$24+'[2]Drug of Choice by County'!$T$12:$T$24+'[3]Drug of Choice by County'!$T$12:$T$24+'[4]Drug of Choice by County'!$T$12:$T$24</f>
        <v>0</v>
      </c>
      <c r="U14" s="21">
        <f t="shared" si="10"/>
        <v>0</v>
      </c>
      <c r="V14" s="20">
        <f>'[1]Drug of Choice by County'!$V$12:$V$24+'[2]Drug of Choice by County'!$V$12:$V$24+'[3]Drug of Choice by County'!$V$12:$V$24+'[4]Drug of Choice by County'!$V$12:$V$24</f>
        <v>0</v>
      </c>
      <c r="W14" s="21">
        <f t="shared" si="11"/>
        <v>0</v>
      </c>
      <c r="X14" s="20">
        <f>'[1]Drug of Choice by County'!$X$12:$X$24+'[2]Drug of Choice by County'!$X$12:$X$24+'[3]Drug of Choice by County'!$X$12:$X$24+'[4]Drug of Choice by County'!$X$12:$X$24</f>
        <v>0</v>
      </c>
      <c r="Y14" s="21">
        <f t="shared" si="12"/>
        <v>0</v>
      </c>
      <c r="Z14" s="22">
        <f t="shared" si="13"/>
        <v>0</v>
      </c>
      <c r="AA14" s="21">
        <f t="shared" si="14"/>
        <v>0</v>
      </c>
      <c r="AB14" s="20">
        <f>'[5]Drug of Choice by County'!$V$12:$V$23+'[6]Drug of Choice by County'!$AB$12:$AB$23+'[7]Drug of Choice by County'!$V$12:$V$23+'[8]Drug of Choice by County'!$V$12:$V$23</f>
        <v>0</v>
      </c>
      <c r="AC14" s="21">
        <f t="shared" si="15"/>
        <v>0</v>
      </c>
      <c r="AD14" s="20">
        <f>'[5]Drug of Choice by County'!$X$12:$X$23+'[6]Drug of Choice by County'!$AD$12:$AD$23+'[7]Drug of Choice by County'!$X$12:$X$23+'[8]Drug of Choice by County'!$X$12:$X$23</f>
        <v>0</v>
      </c>
      <c r="AE14" s="21">
        <f t="shared" si="16"/>
        <v>0</v>
      </c>
      <c r="AF14" s="20">
        <f>'[5]Drug of Choice by County'!$Z$12:$Z$23+'[6]Drug of Choice by County'!$AF$12:$AF$23+'[7]Drug of Choice by County'!$Z$12:$Z$23+'[8]Drug of Choice by County'!$Z$12:$Z$23</f>
        <v>0</v>
      </c>
      <c r="AG14" s="21">
        <f t="shared" si="17"/>
        <v>0</v>
      </c>
      <c r="AH14" s="65">
        <f t="shared" si="18"/>
        <v>0</v>
      </c>
      <c r="AI14" s="66">
        <f t="shared" si="19"/>
        <v>0</v>
      </c>
      <c r="AJ14" s="65">
        <f t="shared" si="20"/>
        <v>0</v>
      </c>
      <c r="AK14" s="66">
        <f t="shared" si="21"/>
        <v>0</v>
      </c>
      <c r="AL14" s="67" t="s">
        <v>16</v>
      </c>
    </row>
    <row r="15" spans="1:38" x14ac:dyDescent="0.25">
      <c r="A15" s="18" t="s">
        <v>17</v>
      </c>
      <c r="B15" s="18"/>
      <c r="C15" s="19"/>
      <c r="D15" s="20">
        <f>'[1]Drug of Choice by County'!$D$12:$D$134+'[2]Drug of Choice by County'!$D$12:$D$134+'[3]Drug of Choice by County'!$D$12:$D$133+'[4]Drug of Choice by County'!$D$12:$D$133</f>
        <v>53</v>
      </c>
      <c r="E15" s="21">
        <f t="shared" si="0"/>
        <v>0.26500000000000001</v>
      </c>
      <c r="F15" s="20">
        <f>'[1]Drug of Choice by County'!$F$12:$F$24+'[2]Drug of Choice by County'!$F$12:$F$24+'[3]Drug of Choice by County'!$F$12:$F$24+'[4]Drug of Choice by County'!$F$12:$F$24</f>
        <v>53</v>
      </c>
      <c r="G15" s="21">
        <f t="shared" si="1"/>
        <v>0.24311926605504589</v>
      </c>
      <c r="H15" s="20">
        <f>'[1]Drug of Choice by County'!$H$12:$H$24+'[2]Drug of Choice by County'!$H$12:$H$24+'[3]Drug of Choice by County'!$H$12:$H$24+'[4]Drug of Choice by County'!$H$12:$H$24</f>
        <v>49</v>
      </c>
      <c r="I15" s="21">
        <f t="shared" si="2"/>
        <v>0.21875</v>
      </c>
      <c r="J15" s="22">
        <f t="shared" si="3"/>
        <v>155</v>
      </c>
      <c r="K15" s="21">
        <f t="shared" si="4"/>
        <v>0.24143302180685358</v>
      </c>
      <c r="L15" s="20">
        <f>'[1]Drug of Choice by County'!$L$12:$L$24+'[2]Drug of Choice by County'!$L$12:$L$24+'[3]Drug of Choice by County'!$L$12:$L$24+'[4]Drug of Choice by County'!$L$12:$L$24</f>
        <v>47</v>
      </c>
      <c r="M15" s="21">
        <f t="shared" si="5"/>
        <v>0.20614035087719298</v>
      </c>
      <c r="N15" s="20">
        <f>'[1]Drug of Choice by County'!$N$12:$N$24+'[2]Drug of Choice by County'!$N$12:$N$24+'[3]Drug of Choice by County'!$N$12:$N$24+'[4]Drug of Choice by County'!$N$12:$N$24</f>
        <v>51</v>
      </c>
      <c r="O15" s="21">
        <f t="shared" si="6"/>
        <v>0.21249999999999999</v>
      </c>
      <c r="P15" s="20">
        <f>'[1]Drug of Choice by County'!$P$12:$P$24+'[2]Drug of Choice by County'!$P$12:$P$24+'[3]Drug of Choice by County'!$P$12:$P$24+'[4]Drug of Choice by County'!$P$12:$P$24</f>
        <v>53</v>
      </c>
      <c r="Q15" s="21">
        <f t="shared" si="7"/>
        <v>0.21285140562248997</v>
      </c>
      <c r="R15" s="22">
        <f t="shared" si="8"/>
        <v>151</v>
      </c>
      <c r="S15" s="21">
        <f t="shared" si="9"/>
        <v>0.2105997210599721</v>
      </c>
      <c r="T15" s="20">
        <f>'[1]Drug of Choice by County'!$T$12:$T$24+'[2]Drug of Choice by County'!$T$12:$T$24+'[3]Drug of Choice by County'!$T$12:$T$24+'[4]Drug of Choice by County'!$T$12:$T$24</f>
        <v>54</v>
      </c>
      <c r="U15" s="21">
        <f t="shared" si="10"/>
        <v>0.20454545454545456</v>
      </c>
      <c r="V15" s="20">
        <f>'[1]Drug of Choice by County'!$V$12:$V$24+'[2]Drug of Choice by County'!$V$12:$V$24+'[3]Drug of Choice by County'!$V$12:$V$24+'[4]Drug of Choice by County'!$V$12:$V$24</f>
        <v>49</v>
      </c>
      <c r="W15" s="21">
        <f t="shared" si="11"/>
        <v>0.19838056680161945</v>
      </c>
      <c r="X15" s="20">
        <f>'[1]Drug of Choice by County'!$X$12:$X$24+'[2]Drug of Choice by County'!$X$12:$X$24+'[3]Drug of Choice by County'!$X$12:$X$24+'[4]Drug of Choice by County'!$X$12:$X$24</f>
        <v>53</v>
      </c>
      <c r="Y15" s="21">
        <f t="shared" si="12"/>
        <v>0.21199999999999999</v>
      </c>
      <c r="Z15" s="22">
        <f t="shared" si="13"/>
        <v>156</v>
      </c>
      <c r="AA15" s="21">
        <f t="shared" si="14"/>
        <v>0.2049934296977661</v>
      </c>
      <c r="AB15" s="20">
        <f>'[5]Drug of Choice by County'!$V$12:$V$23+'[6]Drug of Choice by County'!$AB$12:$AB$23+'[7]Drug of Choice by County'!$V$12:$V$23+'[8]Drug of Choice by County'!$V$12:$V$23</f>
        <v>53</v>
      </c>
      <c r="AC15" s="21">
        <f t="shared" si="15"/>
        <v>0.22553191489361701</v>
      </c>
      <c r="AD15" s="20">
        <f>'[5]Drug of Choice by County'!$X$12:$X$23+'[6]Drug of Choice by County'!$AD$12:$AD$23+'[7]Drug of Choice by County'!$X$12:$X$23+'[8]Drug of Choice by County'!$X$12:$X$23</f>
        <v>54</v>
      </c>
      <c r="AE15" s="21">
        <f t="shared" si="16"/>
        <v>0.20454545454545456</v>
      </c>
      <c r="AF15" s="20">
        <f>'[5]Drug of Choice by County'!$Z$12:$Z$23+'[6]Drug of Choice by County'!$AF$12:$AF$23+'[7]Drug of Choice by County'!$Z$12:$Z$23+'[8]Drug of Choice by County'!$Z$12:$Z$23</f>
        <v>50</v>
      </c>
      <c r="AG15" s="21">
        <f t="shared" si="17"/>
        <v>0.19157088122605365</v>
      </c>
      <c r="AH15" s="65">
        <f t="shared" si="18"/>
        <v>157</v>
      </c>
      <c r="AI15" s="66">
        <f t="shared" si="19"/>
        <v>0.20657894736842106</v>
      </c>
      <c r="AJ15" s="65">
        <f t="shared" si="20"/>
        <v>619</v>
      </c>
      <c r="AK15" s="68">
        <f t="shared" si="21"/>
        <v>0.21493055555555557</v>
      </c>
      <c r="AL15" s="25" t="s">
        <v>17</v>
      </c>
    </row>
    <row r="16" spans="1:38" x14ac:dyDescent="0.25">
      <c r="A16" s="18" t="s">
        <v>18</v>
      </c>
      <c r="B16" s="18"/>
      <c r="C16" s="19"/>
      <c r="D16" s="20">
        <f>'[1]Drug of Choice by County'!$D$12:$D$134+'[2]Drug of Choice by County'!$D$12:$D$134+'[3]Drug of Choice by County'!$D$12:$D$133+'[4]Drug of Choice by County'!$D$12:$D$133</f>
        <v>40</v>
      </c>
      <c r="E16" s="21">
        <f t="shared" si="0"/>
        <v>0.2</v>
      </c>
      <c r="F16" s="20">
        <f>'[1]Drug of Choice by County'!$F$12:$F$24+'[2]Drug of Choice by County'!$F$12:$F$24+'[3]Drug of Choice by County'!$F$12:$F$24+'[4]Drug of Choice by County'!$F$12:$F$24</f>
        <v>39</v>
      </c>
      <c r="G16" s="21">
        <f t="shared" si="1"/>
        <v>0.17889908256880735</v>
      </c>
      <c r="H16" s="20">
        <f>'[1]Drug of Choice by County'!$H$12:$H$24+'[2]Drug of Choice by County'!$H$12:$H$24+'[3]Drug of Choice by County'!$H$12:$H$24+'[4]Drug of Choice by County'!$H$12:$H$24</f>
        <v>41</v>
      </c>
      <c r="I16" s="21">
        <f t="shared" si="2"/>
        <v>0.18303571428571427</v>
      </c>
      <c r="J16" s="22">
        <f t="shared" si="3"/>
        <v>120</v>
      </c>
      <c r="K16" s="21">
        <f t="shared" si="4"/>
        <v>0.18691588785046728</v>
      </c>
      <c r="L16" s="20">
        <f>'[1]Drug of Choice by County'!$L$12:$L$24+'[2]Drug of Choice by County'!$L$12:$L$24+'[3]Drug of Choice by County'!$L$12:$L$24+'[4]Drug of Choice by County'!$L$12:$L$24</f>
        <v>47</v>
      </c>
      <c r="M16" s="21">
        <f t="shared" si="5"/>
        <v>0.20614035087719298</v>
      </c>
      <c r="N16" s="20">
        <f>'[1]Drug of Choice by County'!$N$12:$N$24+'[2]Drug of Choice by County'!$N$12:$N$24+'[3]Drug of Choice by County'!$N$12:$N$24+'[4]Drug of Choice by County'!$N$12:$N$24</f>
        <v>49</v>
      </c>
      <c r="O16" s="21">
        <f t="shared" si="6"/>
        <v>0.20416666666666666</v>
      </c>
      <c r="P16" s="20">
        <f>'[1]Drug of Choice by County'!$P$12:$P$24+'[2]Drug of Choice by County'!$P$12:$P$24+'[3]Drug of Choice by County'!$P$12:$P$24+'[4]Drug of Choice by County'!$P$12:$P$24</f>
        <v>50</v>
      </c>
      <c r="Q16" s="21">
        <f t="shared" si="7"/>
        <v>0.20080321285140562</v>
      </c>
      <c r="R16" s="22">
        <f t="shared" si="8"/>
        <v>146</v>
      </c>
      <c r="S16" s="21">
        <f t="shared" si="9"/>
        <v>0.20362622036262204</v>
      </c>
      <c r="T16" s="20">
        <f>'[1]Drug of Choice by County'!$T$12:$T$24+'[2]Drug of Choice by County'!$T$12:$T$24+'[3]Drug of Choice by County'!$T$12:$T$24+'[4]Drug of Choice by County'!$T$12:$T$24</f>
        <v>51</v>
      </c>
      <c r="U16" s="21">
        <f t="shared" si="10"/>
        <v>0.19318181818181818</v>
      </c>
      <c r="V16" s="20">
        <f>'[1]Drug of Choice by County'!$V$12:$V$24+'[2]Drug of Choice by County'!$V$12:$V$24+'[3]Drug of Choice by County'!$V$12:$V$24+'[4]Drug of Choice by County'!$V$12:$V$24</f>
        <v>47</v>
      </c>
      <c r="W16" s="21">
        <f t="shared" si="11"/>
        <v>0.19028340080971659</v>
      </c>
      <c r="X16" s="20">
        <f>'[1]Drug of Choice by County'!$X$12:$X$24+'[2]Drug of Choice by County'!$X$12:$X$24+'[3]Drug of Choice by County'!$X$12:$X$24+'[4]Drug of Choice by County'!$X$12:$X$24</f>
        <v>47</v>
      </c>
      <c r="Y16" s="21">
        <f t="shared" si="12"/>
        <v>0.188</v>
      </c>
      <c r="Z16" s="22">
        <f t="shared" si="13"/>
        <v>145</v>
      </c>
      <c r="AA16" s="21">
        <f t="shared" si="14"/>
        <v>0.19053876478318002</v>
      </c>
      <c r="AB16" s="20">
        <f>'[5]Drug of Choice by County'!$V$12:$V$23+'[6]Drug of Choice by County'!$AB$12:$AB$23+'[7]Drug of Choice by County'!$V$12:$V$23+'[8]Drug of Choice by County'!$V$12:$V$23</f>
        <v>47</v>
      </c>
      <c r="AC16" s="21">
        <f t="shared" si="15"/>
        <v>0.2</v>
      </c>
      <c r="AD16" s="20">
        <f>'[5]Drug of Choice by County'!$X$12:$X$23+'[6]Drug of Choice by County'!$AD$12:$AD$23+'[7]Drug of Choice by County'!$X$12:$X$23+'[8]Drug of Choice by County'!$X$12:$X$23</f>
        <v>54</v>
      </c>
      <c r="AE16" s="21">
        <f t="shared" si="16"/>
        <v>0.20454545454545456</v>
      </c>
      <c r="AF16" s="20">
        <f>'[5]Drug of Choice by County'!$Z$12:$Z$23+'[6]Drug of Choice by County'!$AF$12:$AF$23+'[7]Drug of Choice by County'!$Z$12:$Z$23+'[8]Drug of Choice by County'!$Z$12:$Z$23</f>
        <v>47</v>
      </c>
      <c r="AG16" s="21">
        <f t="shared" si="17"/>
        <v>0.18007662835249041</v>
      </c>
      <c r="AH16" s="65">
        <f t="shared" si="18"/>
        <v>148</v>
      </c>
      <c r="AI16" s="66">
        <f t="shared" si="19"/>
        <v>0.19473684210526315</v>
      </c>
      <c r="AJ16" s="65">
        <f t="shared" si="20"/>
        <v>559</v>
      </c>
      <c r="AK16" s="66">
        <f t="shared" si="21"/>
        <v>0.19409722222222223</v>
      </c>
      <c r="AL16" s="67" t="s">
        <v>18</v>
      </c>
    </row>
    <row r="17" spans="1:38" x14ac:dyDescent="0.25">
      <c r="A17" s="18" t="s">
        <v>19</v>
      </c>
      <c r="B17" s="18"/>
      <c r="C17" s="19"/>
      <c r="D17" s="20">
        <f>'[1]Drug of Choice by County'!$D$12:$D$134+'[2]Drug of Choice by County'!$D$12:$D$134+'[3]Drug of Choice by County'!$D$12:$D$133+'[4]Drug of Choice by County'!$D$12:$D$133</f>
        <v>35</v>
      </c>
      <c r="E17" s="21">
        <f t="shared" si="0"/>
        <v>0.17499999999999999</v>
      </c>
      <c r="F17" s="20">
        <f>'[1]Drug of Choice by County'!$F$12:$F$24+'[2]Drug of Choice by County'!$F$12:$F$24+'[3]Drug of Choice by County'!$F$12:$F$24+'[4]Drug of Choice by County'!$F$12:$F$24</f>
        <v>39</v>
      </c>
      <c r="G17" s="21">
        <f t="shared" si="1"/>
        <v>0.17889908256880735</v>
      </c>
      <c r="H17" s="20">
        <f>'[1]Drug of Choice by County'!$H$12:$H$24+'[2]Drug of Choice by County'!$H$12:$H$24+'[3]Drug of Choice by County'!$H$12:$H$24+'[4]Drug of Choice by County'!$H$12:$H$24</f>
        <v>45</v>
      </c>
      <c r="I17" s="21">
        <f t="shared" si="2"/>
        <v>0.20089285714285715</v>
      </c>
      <c r="J17" s="22">
        <f t="shared" si="3"/>
        <v>119</v>
      </c>
      <c r="K17" s="21">
        <f t="shared" si="4"/>
        <v>0.18535825545171339</v>
      </c>
      <c r="L17" s="20">
        <f>'[1]Drug of Choice by County'!$L$12:$L$24+'[2]Drug of Choice by County'!$L$12:$L$24+'[3]Drug of Choice by County'!$L$12:$L$24+'[4]Drug of Choice by County'!$L$12:$L$24</f>
        <v>47</v>
      </c>
      <c r="M17" s="21">
        <f t="shared" si="5"/>
        <v>0.20614035087719298</v>
      </c>
      <c r="N17" s="20">
        <f>'[1]Drug of Choice by County'!$N$12:$N$24+'[2]Drug of Choice by County'!$N$12:$N$24+'[3]Drug of Choice by County'!$N$12:$N$24+'[4]Drug of Choice by County'!$N$12:$N$24</f>
        <v>54</v>
      </c>
      <c r="O17" s="21">
        <f t="shared" si="6"/>
        <v>0.22500000000000001</v>
      </c>
      <c r="P17" s="20">
        <f>'[1]Drug of Choice by County'!$P$12:$P$24+'[2]Drug of Choice by County'!$P$12:$P$24+'[3]Drug of Choice by County'!$P$12:$P$24+'[4]Drug of Choice by County'!$P$12:$P$24</f>
        <v>60</v>
      </c>
      <c r="Q17" s="21">
        <f t="shared" si="7"/>
        <v>0.24096385542168675</v>
      </c>
      <c r="R17" s="22">
        <f t="shared" si="8"/>
        <v>161</v>
      </c>
      <c r="S17" s="21">
        <f t="shared" si="9"/>
        <v>0.22454672245467225</v>
      </c>
      <c r="T17" s="20">
        <f>'[1]Drug of Choice by County'!$T$12:$T$24+'[2]Drug of Choice by County'!$T$12:$T$24+'[3]Drug of Choice by County'!$T$12:$T$24+'[4]Drug of Choice by County'!$T$12:$T$24</f>
        <v>71</v>
      </c>
      <c r="U17" s="21">
        <f t="shared" si="10"/>
        <v>0.26893939393939392</v>
      </c>
      <c r="V17" s="20">
        <f>'[1]Drug of Choice by County'!$V$12:$V$24+'[2]Drug of Choice by County'!$V$12:$V$24+'[3]Drug of Choice by County'!$V$12:$V$24+'[4]Drug of Choice by County'!$V$12:$V$24</f>
        <v>63</v>
      </c>
      <c r="W17" s="21">
        <f t="shared" si="11"/>
        <v>0.25506072874493929</v>
      </c>
      <c r="X17" s="20">
        <f>'[1]Drug of Choice by County'!$X$12:$X$24+'[2]Drug of Choice by County'!$X$12:$X$24+'[3]Drug of Choice by County'!$X$12:$X$24+'[4]Drug of Choice by County'!$X$12:$X$24</f>
        <v>60</v>
      </c>
      <c r="Y17" s="21">
        <f t="shared" si="12"/>
        <v>0.24</v>
      </c>
      <c r="Z17" s="22">
        <f t="shared" si="13"/>
        <v>194</v>
      </c>
      <c r="AA17" s="21">
        <f t="shared" si="14"/>
        <v>0.25492772667542707</v>
      </c>
      <c r="AB17" s="20">
        <f>'[5]Drug of Choice by County'!$V$12:$V$23+'[6]Drug of Choice by County'!$AB$12:$AB$23+'[7]Drug of Choice by County'!$V$12:$V$23+'[8]Drug of Choice by County'!$V$12:$V$23</f>
        <v>58</v>
      </c>
      <c r="AC17" s="21">
        <f t="shared" si="15"/>
        <v>0.24680851063829787</v>
      </c>
      <c r="AD17" s="20">
        <f>'[5]Drug of Choice by County'!$X$12:$X$23+'[6]Drug of Choice by County'!$AD$12:$AD$23+'[7]Drug of Choice by County'!$X$12:$X$23+'[8]Drug of Choice by County'!$X$12:$X$23</f>
        <v>63</v>
      </c>
      <c r="AE17" s="21">
        <f t="shared" si="16"/>
        <v>0.23863636363636365</v>
      </c>
      <c r="AF17" s="20">
        <f>'[5]Drug of Choice by County'!$Z$12:$Z$23+'[6]Drug of Choice by County'!$AF$12:$AF$23+'[7]Drug of Choice by County'!$Z$12:$Z$23+'[8]Drug of Choice by County'!$Z$12:$Z$23</f>
        <v>67</v>
      </c>
      <c r="AG17" s="21">
        <f t="shared" si="17"/>
        <v>0.25670498084291188</v>
      </c>
      <c r="AH17" s="65">
        <f t="shared" si="18"/>
        <v>188</v>
      </c>
      <c r="AI17" s="66">
        <f t="shared" si="19"/>
        <v>0.24736842105263157</v>
      </c>
      <c r="AJ17" s="65">
        <f t="shared" si="20"/>
        <v>662</v>
      </c>
      <c r="AK17" s="69">
        <f t="shared" si="21"/>
        <v>0.2298611111111111</v>
      </c>
      <c r="AL17" s="70" t="s">
        <v>19</v>
      </c>
    </row>
    <row r="18" spans="1:38" x14ac:dyDescent="0.25">
      <c r="A18" s="18" t="s">
        <v>20</v>
      </c>
      <c r="B18" s="18"/>
      <c r="C18" s="19"/>
      <c r="D18" s="20">
        <f>'[1]Drug of Choice by County'!$D$12:$D$134+'[2]Drug of Choice by County'!$D$12:$D$134+'[3]Drug of Choice by County'!$D$12:$D$133+'[4]Drug of Choice by County'!$D$12:$D$133</f>
        <v>1</v>
      </c>
      <c r="E18" s="21">
        <f t="shared" si="0"/>
        <v>5.0000000000000001E-3</v>
      </c>
      <c r="F18" s="20">
        <f>'[1]Drug of Choice by County'!$F$12:$F$24+'[2]Drug of Choice by County'!$F$12:$F$24+'[3]Drug of Choice by County'!$F$12:$F$24+'[4]Drug of Choice by County'!$F$12:$F$24</f>
        <v>1</v>
      </c>
      <c r="G18" s="21">
        <f t="shared" si="1"/>
        <v>4.5871559633027525E-3</v>
      </c>
      <c r="H18" s="20">
        <f>'[1]Drug of Choice by County'!$H$12:$H$24+'[2]Drug of Choice by County'!$H$12:$H$24+'[3]Drug of Choice by County'!$H$12:$H$24+'[4]Drug of Choice by County'!$H$12:$H$24</f>
        <v>1</v>
      </c>
      <c r="I18" s="21">
        <f t="shared" si="2"/>
        <v>4.464285714285714E-3</v>
      </c>
      <c r="J18" s="22">
        <f t="shared" si="3"/>
        <v>3</v>
      </c>
      <c r="K18" s="21">
        <f t="shared" si="4"/>
        <v>4.6728971962616819E-3</v>
      </c>
      <c r="L18" s="20">
        <f>'[1]Drug of Choice by County'!$L$12:$L$24+'[2]Drug of Choice by County'!$L$12:$L$24+'[3]Drug of Choice by County'!$L$12:$L$24+'[4]Drug of Choice by County'!$L$12:$L$24</f>
        <v>1</v>
      </c>
      <c r="M18" s="21">
        <f t="shared" si="5"/>
        <v>4.3859649122807015E-3</v>
      </c>
      <c r="N18" s="20">
        <f>'[1]Drug of Choice by County'!$N$12:$N$24+'[2]Drug of Choice by County'!$N$12:$N$24+'[3]Drug of Choice by County'!$N$12:$N$24+'[4]Drug of Choice by County'!$N$12:$N$24</f>
        <v>1</v>
      </c>
      <c r="O18" s="21">
        <f t="shared" si="6"/>
        <v>4.1666666666666666E-3</v>
      </c>
      <c r="P18" s="20">
        <f>'[1]Drug of Choice by County'!$P$12:$P$24+'[2]Drug of Choice by County'!$P$12:$P$24+'[3]Drug of Choice by County'!$P$12:$P$24+'[4]Drug of Choice by County'!$P$12:$P$24</f>
        <v>1</v>
      </c>
      <c r="Q18" s="21">
        <f t="shared" si="7"/>
        <v>4.0160642570281121E-3</v>
      </c>
      <c r="R18" s="22">
        <f t="shared" si="8"/>
        <v>3</v>
      </c>
      <c r="S18" s="21">
        <f t="shared" si="9"/>
        <v>4.1841004184100415E-3</v>
      </c>
      <c r="T18" s="20">
        <f>'[1]Drug of Choice by County'!$T$12:$T$24+'[2]Drug of Choice by County'!$T$12:$T$24+'[3]Drug of Choice by County'!$T$12:$T$24+'[4]Drug of Choice by County'!$T$12:$T$24</f>
        <v>2</v>
      </c>
      <c r="U18" s="21">
        <f t="shared" si="10"/>
        <v>7.575757575757576E-3</v>
      </c>
      <c r="V18" s="20">
        <f>'[1]Drug of Choice by County'!$V$12:$V$24+'[2]Drug of Choice by County'!$V$12:$V$24+'[3]Drug of Choice by County'!$V$12:$V$24+'[4]Drug of Choice by County'!$V$12:$V$24</f>
        <v>3</v>
      </c>
      <c r="W18" s="21">
        <f t="shared" si="11"/>
        <v>1.2145748987854251E-2</v>
      </c>
      <c r="X18" s="20">
        <f>'[1]Drug of Choice by County'!$X$12:$X$24+'[2]Drug of Choice by County'!$X$12:$X$24+'[3]Drug of Choice by County'!$X$12:$X$24+'[4]Drug of Choice by County'!$X$12:$X$24</f>
        <v>3</v>
      </c>
      <c r="Y18" s="21">
        <f t="shared" si="12"/>
        <v>1.2E-2</v>
      </c>
      <c r="Z18" s="22">
        <f t="shared" si="13"/>
        <v>8</v>
      </c>
      <c r="AA18" s="21">
        <f t="shared" si="14"/>
        <v>1.0512483574244415E-2</v>
      </c>
      <c r="AB18" s="20">
        <f>'[5]Drug of Choice by County'!$V$12:$V$23+'[6]Drug of Choice by County'!$AB$12:$AB$23+'[7]Drug of Choice by County'!$V$12:$V$23+'[8]Drug of Choice by County'!$V$12:$V$23</f>
        <v>2</v>
      </c>
      <c r="AC18" s="21">
        <f t="shared" si="15"/>
        <v>8.5106382978723406E-3</v>
      </c>
      <c r="AD18" s="20">
        <f>'[5]Drug of Choice by County'!$X$12:$X$23+'[6]Drug of Choice by County'!$AD$12:$AD$23+'[7]Drug of Choice by County'!$X$12:$X$23+'[8]Drug of Choice by County'!$X$12:$X$23</f>
        <v>5</v>
      </c>
      <c r="AE18" s="21">
        <f t="shared" si="16"/>
        <v>1.893939393939394E-2</v>
      </c>
      <c r="AF18" s="20">
        <f>'[5]Drug of Choice by County'!$Z$12:$Z$23+'[6]Drug of Choice by County'!$AF$12:$AF$23+'[7]Drug of Choice by County'!$Z$12:$Z$23+'[8]Drug of Choice by County'!$Z$12:$Z$23</f>
        <v>5</v>
      </c>
      <c r="AG18" s="21">
        <f t="shared" si="17"/>
        <v>1.9157088122605363E-2</v>
      </c>
      <c r="AH18" s="65">
        <f t="shared" si="18"/>
        <v>12</v>
      </c>
      <c r="AI18" s="66">
        <f t="shared" si="19"/>
        <v>1.5789473684210527E-2</v>
      </c>
      <c r="AJ18" s="65">
        <f t="shared" si="20"/>
        <v>26</v>
      </c>
      <c r="AK18" s="66">
        <f t="shared" si="21"/>
        <v>9.0277777777777769E-3</v>
      </c>
      <c r="AL18" s="67" t="s">
        <v>20</v>
      </c>
    </row>
    <row r="19" spans="1:38" x14ac:dyDescent="0.25">
      <c r="A19" s="18" t="s">
        <v>21</v>
      </c>
      <c r="B19" s="18"/>
      <c r="C19" s="19"/>
      <c r="D19" s="20">
        <f>'[1]Drug of Choice by County'!$D$12:$D$134+'[2]Drug of Choice by County'!$D$12:$D$134+'[3]Drug of Choice by County'!$D$12:$D$133+'[4]Drug of Choice by County'!$D$12:$D$133</f>
        <v>22</v>
      </c>
      <c r="E19" s="21">
        <f t="shared" si="0"/>
        <v>0.11</v>
      </c>
      <c r="F19" s="20">
        <f>'[1]Drug of Choice by County'!$F$12:$F$24+'[2]Drug of Choice by County'!$F$12:$F$24+'[3]Drug of Choice by County'!$F$12:$F$24+'[4]Drug of Choice by County'!$F$12:$F$24</f>
        <v>24</v>
      </c>
      <c r="G19" s="21">
        <f t="shared" si="1"/>
        <v>0.11009174311926606</v>
      </c>
      <c r="H19" s="20">
        <f>'[1]Drug of Choice by County'!$H$12:$H$24+'[2]Drug of Choice by County'!$H$12:$H$24+'[3]Drug of Choice by County'!$H$12:$H$24+'[4]Drug of Choice by County'!$H$12:$H$24</f>
        <v>1</v>
      </c>
      <c r="I19" s="21">
        <f t="shared" si="2"/>
        <v>4.464285714285714E-3</v>
      </c>
      <c r="J19" s="22">
        <f t="shared" si="3"/>
        <v>47</v>
      </c>
      <c r="K19" s="21">
        <f t="shared" si="4"/>
        <v>7.3208722741433016E-2</v>
      </c>
      <c r="L19" s="20">
        <f>'[1]Drug of Choice by County'!$L$12:$L$24+'[2]Drug of Choice by County'!$L$12:$L$24+'[3]Drug of Choice by County'!$L$12:$L$24+'[4]Drug of Choice by County'!$L$12:$L$24</f>
        <v>22</v>
      </c>
      <c r="M19" s="21">
        <f t="shared" si="5"/>
        <v>9.6491228070175433E-2</v>
      </c>
      <c r="N19" s="20">
        <f>'[1]Drug of Choice by County'!$N$12:$N$24+'[2]Drug of Choice by County'!$N$12:$N$24+'[3]Drug of Choice by County'!$N$12:$N$24+'[4]Drug of Choice by County'!$N$12:$N$24</f>
        <v>19</v>
      </c>
      <c r="O19" s="21">
        <f t="shared" si="6"/>
        <v>7.9166666666666663E-2</v>
      </c>
      <c r="P19" s="20">
        <f>'[1]Drug of Choice by County'!$P$12:$P$24+'[2]Drug of Choice by County'!$P$12:$P$24+'[3]Drug of Choice by County'!$P$12:$P$24+'[4]Drug of Choice by County'!$P$12:$P$24</f>
        <v>21</v>
      </c>
      <c r="Q19" s="21">
        <f t="shared" si="7"/>
        <v>8.4337349397590355E-2</v>
      </c>
      <c r="R19" s="22">
        <f t="shared" si="8"/>
        <v>62</v>
      </c>
      <c r="S19" s="21">
        <f t="shared" si="9"/>
        <v>8.6471408647140868E-2</v>
      </c>
      <c r="T19" s="20">
        <f>'[1]Drug of Choice by County'!$T$12:$T$24+'[2]Drug of Choice by County'!$T$12:$T$24+'[3]Drug of Choice by County'!$T$12:$T$24+'[4]Drug of Choice by County'!$T$12:$T$24</f>
        <v>19</v>
      </c>
      <c r="U19" s="21">
        <f t="shared" si="10"/>
        <v>7.1969696969696975E-2</v>
      </c>
      <c r="V19" s="20">
        <f>'[1]Drug of Choice by County'!$V$12:$V$24+'[2]Drug of Choice by County'!$V$12:$V$24+'[3]Drug of Choice by County'!$V$12:$V$24+'[4]Drug of Choice by County'!$V$12:$V$24</f>
        <v>17</v>
      </c>
      <c r="W19" s="21">
        <f t="shared" si="11"/>
        <v>6.8825910931174086E-2</v>
      </c>
      <c r="X19" s="20">
        <f>'[1]Drug of Choice by County'!$X$12:$X$24+'[2]Drug of Choice by County'!$X$12:$X$24+'[3]Drug of Choice by County'!$X$12:$X$24+'[4]Drug of Choice by County'!$X$12:$X$24</f>
        <v>24</v>
      </c>
      <c r="Y19" s="21">
        <f t="shared" si="12"/>
        <v>9.6000000000000002E-2</v>
      </c>
      <c r="Z19" s="22">
        <f t="shared" si="13"/>
        <v>60</v>
      </c>
      <c r="AA19" s="21">
        <f t="shared" si="14"/>
        <v>7.8843626806833114E-2</v>
      </c>
      <c r="AB19" s="20">
        <f>'[5]Drug of Choice by County'!$V$12:$V$23+'[6]Drug of Choice by County'!$AB$12:$AB$23+'[7]Drug of Choice by County'!$V$12:$V$23+'[8]Drug of Choice by County'!$V$12:$V$23</f>
        <v>21</v>
      </c>
      <c r="AC19" s="21">
        <f t="shared" si="15"/>
        <v>8.9361702127659579E-2</v>
      </c>
      <c r="AD19" s="20">
        <f>'[5]Drug of Choice by County'!$X$12:$X$23+'[6]Drug of Choice by County'!$AD$12:$AD$23+'[7]Drug of Choice by County'!$X$12:$X$23+'[8]Drug of Choice by County'!$X$12:$X$23</f>
        <v>24</v>
      </c>
      <c r="AE19" s="21">
        <f t="shared" si="16"/>
        <v>9.0909090909090912E-2</v>
      </c>
      <c r="AF19" s="20">
        <f>'[5]Drug of Choice by County'!$Z$12:$Z$23+'[6]Drug of Choice by County'!$AF$12:$AF$23+'[7]Drug of Choice by County'!$Z$12:$Z$23+'[8]Drug of Choice by County'!$Z$12:$Z$23</f>
        <v>25</v>
      </c>
      <c r="AG19" s="21">
        <f t="shared" si="17"/>
        <v>9.5785440613026823E-2</v>
      </c>
      <c r="AH19" s="65">
        <f t="shared" si="18"/>
        <v>70</v>
      </c>
      <c r="AI19" s="66">
        <f t="shared" si="19"/>
        <v>9.2105263157894732E-2</v>
      </c>
      <c r="AJ19" s="65">
        <f t="shared" si="20"/>
        <v>239</v>
      </c>
      <c r="AK19" s="68">
        <f t="shared" si="21"/>
        <v>8.2986111111111108E-2</v>
      </c>
      <c r="AL19" s="25" t="s">
        <v>21</v>
      </c>
    </row>
    <row r="20" spans="1:38" x14ac:dyDescent="0.25">
      <c r="A20" s="18" t="s">
        <v>22</v>
      </c>
      <c r="B20" s="18"/>
      <c r="C20" s="19"/>
      <c r="D20" s="20">
        <f>'[1]Drug of Choice by County'!$D$12:$D$134+'[2]Drug of Choice by County'!$D$12:$D$134+'[3]Drug of Choice by County'!$D$12:$D$133+'[4]Drug of Choice by County'!$D$12:$D$133</f>
        <v>0</v>
      </c>
      <c r="E20" s="21">
        <f t="shared" si="0"/>
        <v>0</v>
      </c>
      <c r="F20" s="20">
        <f>'[1]Drug of Choice by County'!$F$12:$F$24+'[2]Drug of Choice by County'!$F$12:$F$24+'[3]Drug of Choice by County'!$F$12:$F$24+'[4]Drug of Choice by County'!$F$12:$F$24</f>
        <v>0</v>
      </c>
      <c r="G20" s="21">
        <f t="shared" si="1"/>
        <v>0</v>
      </c>
      <c r="H20" s="20">
        <f>'[1]Drug of Choice by County'!$H$12:$H$24+'[2]Drug of Choice by County'!$H$12:$H$24+'[3]Drug of Choice by County'!$H$12:$H$24+'[4]Drug of Choice by County'!$H$12:$H$24</f>
        <v>20</v>
      </c>
      <c r="I20" s="21">
        <f t="shared" si="2"/>
        <v>8.9285714285714288E-2</v>
      </c>
      <c r="J20" s="22">
        <f t="shared" si="3"/>
        <v>20</v>
      </c>
      <c r="K20" s="21">
        <f t="shared" si="4"/>
        <v>3.1152647975077882E-2</v>
      </c>
      <c r="L20" s="20">
        <f>'[1]Drug of Choice by County'!$L$12:$L$24+'[2]Drug of Choice by County'!$L$12:$L$24+'[3]Drug of Choice by County'!$L$12:$L$24+'[4]Drug of Choice by County'!$L$12:$L$24</f>
        <v>0</v>
      </c>
      <c r="M20" s="21">
        <f t="shared" si="5"/>
        <v>0</v>
      </c>
      <c r="N20" s="20">
        <f>'[1]Drug of Choice by County'!$N$12:$N$24+'[2]Drug of Choice by County'!$N$12:$N$24+'[3]Drug of Choice by County'!$N$12:$N$24+'[4]Drug of Choice by County'!$N$12:$N$24</f>
        <v>0</v>
      </c>
      <c r="O20" s="21">
        <f t="shared" si="6"/>
        <v>0</v>
      </c>
      <c r="P20" s="20">
        <f>'[1]Drug of Choice by County'!$P$12:$P$24+'[2]Drug of Choice by County'!$P$12:$P$24+'[3]Drug of Choice by County'!$P$12:$P$24+'[4]Drug of Choice by County'!$P$12:$P$24</f>
        <v>0</v>
      </c>
      <c r="Q20" s="21">
        <f t="shared" si="7"/>
        <v>0</v>
      </c>
      <c r="R20" s="22">
        <f t="shared" si="8"/>
        <v>0</v>
      </c>
      <c r="S20" s="21">
        <f t="shared" si="9"/>
        <v>0</v>
      </c>
      <c r="T20" s="20">
        <f>'[1]Drug of Choice by County'!$T$12:$T$24+'[2]Drug of Choice by County'!$T$12:$T$24+'[3]Drug of Choice by County'!$T$12:$T$24+'[4]Drug of Choice by County'!$T$12:$T$24</f>
        <v>0</v>
      </c>
      <c r="U20" s="21">
        <f t="shared" si="10"/>
        <v>0</v>
      </c>
      <c r="V20" s="20">
        <f>'[1]Drug of Choice by County'!$V$12:$V$24+'[2]Drug of Choice by County'!$V$12:$V$24+'[3]Drug of Choice by County'!$V$12:$V$24+'[4]Drug of Choice by County'!$V$12:$V$24</f>
        <v>0</v>
      </c>
      <c r="W20" s="21">
        <f t="shared" si="11"/>
        <v>0</v>
      </c>
      <c r="X20" s="20">
        <f>'[1]Drug of Choice by County'!$X$12:$X$24+'[2]Drug of Choice by County'!$X$12:$X$24+'[3]Drug of Choice by County'!$X$12:$X$24+'[4]Drug of Choice by County'!$X$12:$X$24</f>
        <v>0</v>
      </c>
      <c r="Y20" s="21">
        <f t="shared" si="12"/>
        <v>0</v>
      </c>
      <c r="Z20" s="22">
        <f t="shared" si="13"/>
        <v>0</v>
      </c>
      <c r="AA20" s="21">
        <f t="shared" si="14"/>
        <v>0</v>
      </c>
      <c r="AB20" s="20">
        <f>'[5]Drug of Choice by County'!$V$12:$V$23+'[6]Drug of Choice by County'!$AB$12:$AB$23+'[7]Drug of Choice by County'!$V$12:$V$23+'[8]Drug of Choice by County'!$V$12:$V$23</f>
        <v>0</v>
      </c>
      <c r="AC20" s="21">
        <f t="shared" si="15"/>
        <v>0</v>
      </c>
      <c r="AD20" s="20">
        <f>'[5]Drug of Choice by County'!$X$12:$X$23+'[6]Drug of Choice by County'!$AD$12:$AD$23+'[7]Drug of Choice by County'!$X$12:$X$23+'[8]Drug of Choice by County'!$X$12:$X$23</f>
        <v>0</v>
      </c>
      <c r="AE20" s="21">
        <f t="shared" si="16"/>
        <v>0</v>
      </c>
      <c r="AF20" s="20">
        <f>'[5]Drug of Choice by County'!$Z$12:$Z$23+'[6]Drug of Choice by County'!$AF$12:$AF$23+'[7]Drug of Choice by County'!$Z$12:$Z$23+'[8]Drug of Choice by County'!$Z$12:$Z$23</f>
        <v>0</v>
      </c>
      <c r="AG20" s="21">
        <f t="shared" si="17"/>
        <v>0</v>
      </c>
      <c r="AH20" s="65">
        <f t="shared" si="18"/>
        <v>0</v>
      </c>
      <c r="AI20" s="66">
        <f t="shared" si="19"/>
        <v>0</v>
      </c>
      <c r="AJ20" s="65">
        <f t="shared" si="20"/>
        <v>20</v>
      </c>
      <c r="AK20" s="66">
        <f t="shared" si="21"/>
        <v>6.9444444444444441E-3</v>
      </c>
      <c r="AL20" s="67" t="s">
        <v>22</v>
      </c>
    </row>
    <row r="21" spans="1:38" x14ac:dyDescent="0.25">
      <c r="A21" s="18" t="s">
        <v>23</v>
      </c>
      <c r="B21" s="18"/>
      <c r="C21" s="19"/>
      <c r="D21" s="20">
        <f>'[1]Drug of Choice by County'!$D$12:$D$134+'[2]Drug of Choice by County'!$D$12:$D$134+'[3]Drug of Choice by County'!$D$12:$D$133+'[4]Drug of Choice by County'!$D$12:$D$133</f>
        <v>0</v>
      </c>
      <c r="E21" s="21">
        <f t="shared" si="0"/>
        <v>0</v>
      </c>
      <c r="F21" s="20">
        <f>'[1]Drug of Choice by County'!$F$12:$F$24+'[2]Drug of Choice by County'!$F$12:$F$24+'[3]Drug of Choice by County'!$F$12:$F$24+'[4]Drug of Choice by County'!$F$12:$F$24</f>
        <v>0</v>
      </c>
      <c r="G21" s="21">
        <f t="shared" si="1"/>
        <v>0</v>
      </c>
      <c r="H21" s="20">
        <f>'[1]Drug of Choice by County'!$H$12:$H$24+'[2]Drug of Choice by County'!$H$12:$H$24+'[3]Drug of Choice by County'!$H$12:$H$24+'[4]Drug of Choice by County'!$H$12:$H$24</f>
        <v>0</v>
      </c>
      <c r="I21" s="21">
        <f t="shared" si="2"/>
        <v>0</v>
      </c>
      <c r="J21" s="22">
        <f t="shared" si="3"/>
        <v>0</v>
      </c>
      <c r="K21" s="21">
        <f t="shared" si="4"/>
        <v>0</v>
      </c>
      <c r="L21" s="20">
        <f>'[1]Drug of Choice by County'!$L$12:$L$24+'[2]Drug of Choice by County'!$L$12:$L$24+'[3]Drug of Choice by County'!$L$12:$L$24+'[4]Drug of Choice by County'!$L$12:$L$24</f>
        <v>0</v>
      </c>
      <c r="M21" s="21">
        <f t="shared" si="5"/>
        <v>0</v>
      </c>
      <c r="N21" s="20">
        <f>'[1]Drug of Choice by County'!$N$12:$N$24+'[2]Drug of Choice by County'!$N$12:$N$24+'[3]Drug of Choice by County'!$N$12:$N$24+'[4]Drug of Choice by County'!$N$12:$N$24</f>
        <v>0</v>
      </c>
      <c r="O21" s="21">
        <f t="shared" si="6"/>
        <v>0</v>
      </c>
      <c r="P21" s="20">
        <f>'[1]Drug of Choice by County'!$P$12:$P$24+'[2]Drug of Choice by County'!$P$12:$P$24+'[3]Drug of Choice by County'!$P$12:$P$24+'[4]Drug of Choice by County'!$P$12:$P$24</f>
        <v>0</v>
      </c>
      <c r="Q21" s="21">
        <f t="shared" si="7"/>
        <v>0</v>
      </c>
      <c r="R21" s="22">
        <f t="shared" si="8"/>
        <v>0</v>
      </c>
      <c r="S21" s="21">
        <f t="shared" si="9"/>
        <v>0</v>
      </c>
      <c r="T21" s="20">
        <f>'[1]Drug of Choice by County'!$T$12:$T$24+'[2]Drug of Choice by County'!$T$12:$T$24+'[3]Drug of Choice by County'!$T$12:$T$24+'[4]Drug of Choice by County'!$T$12:$T$24</f>
        <v>0</v>
      </c>
      <c r="U21" s="21">
        <f t="shared" si="10"/>
        <v>0</v>
      </c>
      <c r="V21" s="20">
        <f>'[1]Drug of Choice by County'!$V$12:$V$24+'[2]Drug of Choice by County'!$V$12:$V$24+'[3]Drug of Choice by County'!$V$12:$V$24+'[4]Drug of Choice by County'!$V$12:$V$24</f>
        <v>0</v>
      </c>
      <c r="W21" s="21">
        <f t="shared" si="11"/>
        <v>0</v>
      </c>
      <c r="X21" s="20">
        <f>'[1]Drug of Choice by County'!$X$12:$X$24+'[2]Drug of Choice by County'!$X$12:$X$24+'[3]Drug of Choice by County'!$X$12:$X$24+'[4]Drug of Choice by County'!$X$12:$X$24</f>
        <v>0</v>
      </c>
      <c r="Y21" s="21">
        <f t="shared" si="12"/>
        <v>0</v>
      </c>
      <c r="Z21" s="22">
        <f t="shared" si="13"/>
        <v>0</v>
      </c>
      <c r="AA21" s="21">
        <f t="shared" si="14"/>
        <v>0</v>
      </c>
      <c r="AB21" s="20">
        <f>'[5]Drug of Choice by County'!$V$12:$V$23+'[6]Drug of Choice by County'!$AB$12:$AB$23+'[7]Drug of Choice by County'!$V$12:$V$23+'[8]Drug of Choice by County'!$V$12:$V$23</f>
        <v>0</v>
      </c>
      <c r="AC21" s="21">
        <f t="shared" si="15"/>
        <v>0</v>
      </c>
      <c r="AD21" s="20">
        <f>'[5]Drug of Choice by County'!$X$12:$X$23+'[6]Drug of Choice by County'!$AD$12:$AD$23+'[7]Drug of Choice by County'!$X$12:$X$23+'[8]Drug of Choice by County'!$X$12:$X$23</f>
        <v>0</v>
      </c>
      <c r="AE21" s="21">
        <f t="shared" si="16"/>
        <v>0</v>
      </c>
      <c r="AF21" s="20">
        <f>'[5]Drug of Choice by County'!$Z$12:$Z$23+'[6]Drug of Choice by County'!$AF$12:$AF$23+'[7]Drug of Choice by County'!$Z$12:$Z$23+'[8]Drug of Choice by County'!$Z$12:$Z$23</f>
        <v>0</v>
      </c>
      <c r="AG21" s="21">
        <f t="shared" si="17"/>
        <v>0</v>
      </c>
      <c r="AH21" s="65">
        <f t="shared" si="18"/>
        <v>0</v>
      </c>
      <c r="AI21" s="66">
        <f t="shared" si="19"/>
        <v>0</v>
      </c>
      <c r="AJ21" s="65">
        <f t="shared" si="20"/>
        <v>0</v>
      </c>
      <c r="AK21" s="66">
        <f t="shared" si="21"/>
        <v>0</v>
      </c>
      <c r="AL21" s="67" t="s">
        <v>23</v>
      </c>
    </row>
    <row r="22" spans="1:38" x14ac:dyDescent="0.25">
      <c r="A22" s="18" t="s">
        <v>24</v>
      </c>
      <c r="B22" s="18"/>
      <c r="C22" s="19"/>
      <c r="D22" s="20">
        <f>'[1]Drug of Choice by County'!$D$12:$D$134+'[2]Drug of Choice by County'!$D$12:$D$134+'[3]Drug of Choice by County'!$D$12:$D$133+'[4]Drug of Choice by County'!$D$12:$D$133</f>
        <v>5</v>
      </c>
      <c r="E22" s="21">
        <f t="shared" si="0"/>
        <v>2.5000000000000001E-2</v>
      </c>
      <c r="F22" s="20">
        <f>'[1]Drug of Choice by County'!$F$12:$F$24+'[2]Drug of Choice by County'!$F$12:$F$24+'[3]Drug of Choice by County'!$F$12:$F$24+'[4]Drug of Choice by County'!$F$12:$F$24</f>
        <v>5</v>
      </c>
      <c r="G22" s="21">
        <f t="shared" si="1"/>
        <v>2.2935779816513763E-2</v>
      </c>
      <c r="H22" s="20">
        <f>'[1]Drug of Choice by County'!$H$12:$H$24+'[2]Drug of Choice by County'!$H$12:$H$24+'[3]Drug of Choice by County'!$H$12:$H$24+'[4]Drug of Choice by County'!$H$12:$H$24</f>
        <v>5</v>
      </c>
      <c r="I22" s="21">
        <f t="shared" si="2"/>
        <v>2.2321428571428572E-2</v>
      </c>
      <c r="J22" s="22">
        <f t="shared" si="3"/>
        <v>15</v>
      </c>
      <c r="K22" s="21">
        <f t="shared" si="4"/>
        <v>2.336448598130841E-2</v>
      </c>
      <c r="L22" s="20">
        <f>'[1]Drug of Choice by County'!$L$12:$L$24+'[2]Drug of Choice by County'!$L$12:$L$24+'[3]Drug of Choice by County'!$L$12:$L$24+'[4]Drug of Choice by County'!$L$12:$L$24</f>
        <v>5</v>
      </c>
      <c r="M22" s="21">
        <f t="shared" si="5"/>
        <v>2.1929824561403508E-2</v>
      </c>
      <c r="N22" s="20">
        <f>'[1]Drug of Choice by County'!$N$12:$N$24+'[2]Drug of Choice by County'!$N$12:$N$24+'[3]Drug of Choice by County'!$N$12:$N$24+'[4]Drug of Choice by County'!$N$12:$N$24</f>
        <v>5</v>
      </c>
      <c r="O22" s="21">
        <f t="shared" si="6"/>
        <v>2.0833333333333332E-2</v>
      </c>
      <c r="P22" s="20">
        <f>'[1]Drug of Choice by County'!$P$12:$P$24+'[2]Drug of Choice by County'!$P$12:$P$24+'[3]Drug of Choice by County'!$P$12:$P$24+'[4]Drug of Choice by County'!$P$12:$P$24</f>
        <v>5</v>
      </c>
      <c r="Q22" s="21">
        <f t="shared" si="7"/>
        <v>2.0080321285140562E-2</v>
      </c>
      <c r="R22" s="22">
        <f t="shared" si="8"/>
        <v>15</v>
      </c>
      <c r="S22" s="21">
        <f t="shared" si="9"/>
        <v>2.0920502092050208E-2</v>
      </c>
      <c r="T22" s="20">
        <f>'[1]Drug of Choice by County'!$T$12:$T$24+'[2]Drug of Choice by County'!$T$12:$T$24+'[3]Drug of Choice by County'!$T$12:$T$24+'[4]Drug of Choice by County'!$T$12:$T$24</f>
        <v>6</v>
      </c>
      <c r="U22" s="21">
        <f t="shared" si="10"/>
        <v>2.2727272727272728E-2</v>
      </c>
      <c r="V22" s="20">
        <f>'[1]Drug of Choice by County'!$V$12:$V$24+'[2]Drug of Choice by County'!$V$12:$V$24+'[3]Drug of Choice by County'!$V$12:$V$24+'[4]Drug of Choice by County'!$V$12:$V$24</f>
        <v>7</v>
      </c>
      <c r="W22" s="21">
        <f t="shared" si="11"/>
        <v>2.8340080971659919E-2</v>
      </c>
      <c r="X22" s="20">
        <f>'[1]Drug of Choice by County'!$X$12:$X$24+'[2]Drug of Choice by County'!$X$12:$X$24+'[3]Drug of Choice by County'!$X$12:$X$24+'[4]Drug of Choice by County'!$X$12:$X$24</f>
        <v>6</v>
      </c>
      <c r="Y22" s="21">
        <f t="shared" si="12"/>
        <v>2.4E-2</v>
      </c>
      <c r="Z22" s="22">
        <f t="shared" si="13"/>
        <v>19</v>
      </c>
      <c r="AA22" s="21">
        <f t="shared" si="14"/>
        <v>2.4967148488830485E-2</v>
      </c>
      <c r="AB22" s="20">
        <f>'[5]Drug of Choice by County'!$V$12:$V$23+'[6]Drug of Choice by County'!$AB$12:$AB$23+'[7]Drug of Choice by County'!$V$12:$V$23+'[8]Drug of Choice by County'!$V$12:$V$23</f>
        <v>1</v>
      </c>
      <c r="AC22" s="21">
        <f t="shared" si="15"/>
        <v>4.2553191489361703E-3</v>
      </c>
      <c r="AD22" s="20">
        <f>'[5]Drug of Choice by County'!$X$12:$X$23+'[6]Drug of Choice by County'!$AD$12:$AD$23+'[7]Drug of Choice by County'!$X$12:$X$23+'[8]Drug of Choice by County'!$X$12:$X$23</f>
        <v>6</v>
      </c>
      <c r="AE22" s="21">
        <f t="shared" si="16"/>
        <v>2.2727272727272728E-2</v>
      </c>
      <c r="AF22" s="20">
        <f>'[5]Drug of Choice by County'!$Z$12:$Z$23+'[6]Drug of Choice by County'!$AF$12:$AF$23+'[7]Drug of Choice by County'!$Z$12:$Z$23+'[8]Drug of Choice by County'!$Z$12:$Z$23</f>
        <v>6</v>
      </c>
      <c r="AG22" s="21">
        <f t="shared" si="17"/>
        <v>2.2988505747126436E-2</v>
      </c>
      <c r="AH22" s="65">
        <f t="shared" si="18"/>
        <v>13</v>
      </c>
      <c r="AI22" s="66">
        <f t="shared" si="19"/>
        <v>1.7105263157894738E-2</v>
      </c>
      <c r="AJ22" s="65">
        <f t="shared" si="20"/>
        <v>62</v>
      </c>
      <c r="AK22" s="66">
        <f t="shared" si="21"/>
        <v>2.1527777777777778E-2</v>
      </c>
      <c r="AL22" s="67" t="s">
        <v>24</v>
      </c>
    </row>
    <row r="23" spans="1:38" x14ac:dyDescent="0.25">
      <c r="A23" s="18" t="s">
        <v>25</v>
      </c>
      <c r="B23" s="18"/>
      <c r="C23" s="19"/>
      <c r="D23" s="20">
        <f>'[1]Drug of Choice by County'!$D$12:$D$134+'[2]Drug of Choice by County'!$D$12:$D$134+'[3]Drug of Choice by County'!$D$12:$D$133+'[4]Drug of Choice by County'!$D$12:$D$133</f>
        <v>0</v>
      </c>
      <c r="E23" s="21">
        <f t="shared" si="0"/>
        <v>0</v>
      </c>
      <c r="F23" s="20">
        <f>'[1]Drug of Choice by County'!$F$12:$F$24+'[2]Drug of Choice by County'!$F$12:$F$24+'[3]Drug of Choice by County'!$F$12:$F$24+'[4]Drug of Choice by County'!$F$12:$F$24</f>
        <v>0</v>
      </c>
      <c r="G23" s="21">
        <f t="shared" si="1"/>
        <v>0</v>
      </c>
      <c r="H23" s="20">
        <f>'[1]Drug of Choice by County'!$H$12:$H$24+'[2]Drug of Choice by County'!$H$12:$H$24+'[3]Drug of Choice by County'!$H$12:$H$24+'[4]Drug of Choice by County'!$H$12:$H$24</f>
        <v>0</v>
      </c>
      <c r="I23" s="21">
        <f t="shared" si="2"/>
        <v>0</v>
      </c>
      <c r="J23" s="22">
        <f t="shared" si="3"/>
        <v>0</v>
      </c>
      <c r="K23" s="21">
        <f t="shared" si="4"/>
        <v>0</v>
      </c>
      <c r="L23" s="20">
        <f>'[1]Drug of Choice by County'!$L$12:$L$24+'[2]Drug of Choice by County'!$L$12:$L$24+'[3]Drug of Choice by County'!$L$12:$L$24+'[4]Drug of Choice by County'!$L$12:$L$24</f>
        <v>0</v>
      </c>
      <c r="M23" s="21">
        <f t="shared" si="5"/>
        <v>0</v>
      </c>
      <c r="N23" s="20">
        <f>'[1]Drug of Choice by County'!$N$12:$N$24+'[2]Drug of Choice by County'!$N$12:$N$24+'[3]Drug of Choice by County'!$N$12:$N$24+'[4]Drug of Choice by County'!$N$12:$N$24</f>
        <v>0</v>
      </c>
      <c r="O23" s="21">
        <f t="shared" si="6"/>
        <v>0</v>
      </c>
      <c r="P23" s="20">
        <f>'[1]Drug of Choice by County'!$P$12:$P$24+'[2]Drug of Choice by County'!$P$12:$P$24+'[3]Drug of Choice by County'!$P$12:$P$24+'[4]Drug of Choice by County'!$P$12:$P$24</f>
        <v>0</v>
      </c>
      <c r="Q23" s="21">
        <f t="shared" si="7"/>
        <v>0</v>
      </c>
      <c r="R23" s="22">
        <f t="shared" si="8"/>
        <v>0</v>
      </c>
      <c r="S23" s="21">
        <f t="shared" si="9"/>
        <v>0</v>
      </c>
      <c r="T23" s="20">
        <f>'[1]Drug of Choice by County'!$T$12:$T$24+'[2]Drug of Choice by County'!$T$12:$T$24+'[3]Drug of Choice by County'!$T$12:$T$24+'[4]Drug of Choice by County'!$T$12:$T$24</f>
        <v>0</v>
      </c>
      <c r="U23" s="21">
        <f t="shared" si="10"/>
        <v>0</v>
      </c>
      <c r="V23" s="20">
        <f>'[1]Drug of Choice by County'!$V$12:$V$24+'[2]Drug of Choice by County'!$V$12:$V$24+'[3]Drug of Choice by County'!$V$12:$V$24+'[4]Drug of Choice by County'!$V$12:$V$24</f>
        <v>0</v>
      </c>
      <c r="W23" s="21">
        <f t="shared" si="11"/>
        <v>0</v>
      </c>
      <c r="X23" s="20">
        <f>'[1]Drug of Choice by County'!$X$12:$X$24+'[2]Drug of Choice by County'!$X$12:$X$24+'[3]Drug of Choice by County'!$X$12:$X$24+'[4]Drug of Choice by County'!$X$12:$X$24</f>
        <v>0</v>
      </c>
      <c r="Y23" s="21">
        <f t="shared" si="12"/>
        <v>0</v>
      </c>
      <c r="Z23" s="22">
        <f t="shared" si="13"/>
        <v>0</v>
      </c>
      <c r="AA23" s="21">
        <f t="shared" si="14"/>
        <v>0</v>
      </c>
      <c r="AB23" s="20">
        <f>'[5]Drug of Choice by County'!$V$12:$V$23+'[6]Drug of Choice by County'!$AB$12:$AB$23+'[7]Drug of Choice by County'!$V$12:$V$23+'[8]Drug of Choice by County'!$V$12:$V$23</f>
        <v>0</v>
      </c>
      <c r="AC23" s="21">
        <f t="shared" si="15"/>
        <v>0</v>
      </c>
      <c r="AD23" s="20">
        <f>'[5]Drug of Choice by County'!$X$12:$X$23+'[6]Drug of Choice by County'!$AD$12:$AD$23+'[7]Drug of Choice by County'!$X$12:$X$23+'[8]Drug of Choice by County'!$X$12:$X$23</f>
        <v>0</v>
      </c>
      <c r="AE23" s="21">
        <f t="shared" si="16"/>
        <v>0</v>
      </c>
      <c r="AF23" s="20">
        <f>'[5]Drug of Choice by County'!$Z$12:$Z$23+'[6]Drug of Choice by County'!$AF$12:$AF$23+'[7]Drug of Choice by County'!$Z$12:$Z$23+'[8]Drug of Choice by County'!$Z$12:$Z$23</f>
        <v>0</v>
      </c>
      <c r="AG23" s="21">
        <f t="shared" si="17"/>
        <v>0</v>
      </c>
      <c r="AH23" s="65">
        <f t="shared" si="18"/>
        <v>0</v>
      </c>
      <c r="AI23" s="66">
        <f t="shared" si="19"/>
        <v>0</v>
      </c>
      <c r="AJ23" s="65">
        <f t="shared" si="20"/>
        <v>0</v>
      </c>
      <c r="AK23" s="66">
        <f t="shared" si="21"/>
        <v>0</v>
      </c>
      <c r="AL23" s="67" t="s">
        <v>25</v>
      </c>
    </row>
    <row r="24" spans="1:38" x14ac:dyDescent="0.25">
      <c r="A24" s="23" t="s">
        <v>26</v>
      </c>
      <c r="B24" s="19"/>
      <c r="C24" s="19"/>
      <c r="D24" s="20">
        <f>'[1]Drug of Choice by County'!$D$12:$D$134+'[2]Drug of Choice by County'!$D$12:$D$134+'[3]Drug of Choice by County'!$D$12:$D$133+'[4]Drug of Choice by County'!$D$12:$D$133</f>
        <v>200</v>
      </c>
      <c r="E24" s="21">
        <f t="shared" si="0"/>
        <v>1</v>
      </c>
      <c r="F24" s="20">
        <f>'[1]Drug of Choice by County'!$F$12:$F$24+'[2]Drug of Choice by County'!$F$12:$F$24+'[3]Drug of Choice by County'!$F$12:$F$24+'[4]Drug of Choice by County'!$F$12:$F$24</f>
        <v>218</v>
      </c>
      <c r="G24" s="21">
        <f t="shared" si="1"/>
        <v>1</v>
      </c>
      <c r="H24" s="20">
        <f>'[1]Drug of Choice by County'!$H$12:$H$24+'[2]Drug of Choice by County'!$H$12:$H$24+'[3]Drug of Choice by County'!$H$12:$H$24+'[4]Drug of Choice by County'!$H$12:$H$24</f>
        <v>224</v>
      </c>
      <c r="I24" s="21">
        <f t="shared" si="2"/>
        <v>1</v>
      </c>
      <c r="J24" s="22">
        <f t="shared" si="3"/>
        <v>642</v>
      </c>
      <c r="K24" s="21">
        <f t="shared" si="4"/>
        <v>1</v>
      </c>
      <c r="L24" s="20">
        <f>'[1]Drug of Choice by County'!$L$12:$L$24+'[2]Drug of Choice by County'!$L$12:$L$24+'[3]Drug of Choice by County'!$L$12:$L$24+'[4]Drug of Choice by County'!$L$12:$L$24</f>
        <v>228</v>
      </c>
      <c r="M24" s="21">
        <f t="shared" si="5"/>
        <v>1</v>
      </c>
      <c r="N24" s="20">
        <f>'[1]Drug of Choice by County'!$N$12:$N$24+'[2]Drug of Choice by County'!$N$12:$N$24+'[3]Drug of Choice by County'!$N$12:$N$24+'[4]Drug of Choice by County'!$N$12:$N$24</f>
        <v>240</v>
      </c>
      <c r="O24" s="21">
        <f t="shared" si="6"/>
        <v>1</v>
      </c>
      <c r="P24" s="20">
        <f>'[1]Drug of Choice by County'!$P$12:$P$24+'[2]Drug of Choice by County'!$P$12:$P$24+'[3]Drug of Choice by County'!$P$12:$P$24+'[4]Drug of Choice by County'!$P$12:$P$24</f>
        <v>249</v>
      </c>
      <c r="Q24" s="21">
        <f t="shared" si="7"/>
        <v>1</v>
      </c>
      <c r="R24" s="22">
        <f t="shared" si="8"/>
        <v>717</v>
      </c>
      <c r="S24" s="21">
        <f t="shared" si="9"/>
        <v>1</v>
      </c>
      <c r="T24" s="20">
        <f>'[1]Drug of Choice by County'!$T$12:$T$24+'[2]Drug of Choice by County'!$T$12:$T$24+'[3]Drug of Choice by County'!$T$12:$T$24+'[4]Drug of Choice by County'!$T$12:$T$24</f>
        <v>264</v>
      </c>
      <c r="U24" s="21">
        <f t="shared" si="10"/>
        <v>1</v>
      </c>
      <c r="V24" s="20">
        <f>'[1]Drug of Choice by County'!$V$12:$V$24+'[2]Drug of Choice by County'!$V$12:$V$24+'[3]Drug of Choice by County'!$V$12:$V$24+'[4]Drug of Choice by County'!$V$12:$V$24</f>
        <v>247</v>
      </c>
      <c r="W24" s="21">
        <f t="shared" si="11"/>
        <v>1</v>
      </c>
      <c r="X24" s="20">
        <f>'[1]Drug of Choice by County'!$X$12:$X$24+'[2]Drug of Choice by County'!$X$12:$X$24+'[3]Drug of Choice by County'!$X$12:$X$24+'[4]Drug of Choice by County'!$X$12:$X$24</f>
        <v>250</v>
      </c>
      <c r="Y24" s="21">
        <f t="shared" si="12"/>
        <v>1</v>
      </c>
      <c r="Z24" s="22">
        <f t="shared" si="13"/>
        <v>761</v>
      </c>
      <c r="AA24" s="21">
        <f t="shared" si="14"/>
        <v>1</v>
      </c>
      <c r="AB24" s="95">
        <f>SUM(AB12:AB23)</f>
        <v>235</v>
      </c>
      <c r="AC24" s="21">
        <f t="shared" si="15"/>
        <v>1</v>
      </c>
      <c r="AD24" s="95">
        <f>SUM(AD12:AD23)</f>
        <v>264</v>
      </c>
      <c r="AE24" s="21">
        <f t="shared" si="16"/>
        <v>1</v>
      </c>
      <c r="AF24" s="20">
        <f>SUM(AF12:AF23)</f>
        <v>261</v>
      </c>
      <c r="AG24" s="21">
        <f t="shared" si="17"/>
        <v>1</v>
      </c>
      <c r="AH24" s="65">
        <f t="shared" si="18"/>
        <v>760</v>
      </c>
      <c r="AI24" s="66">
        <f t="shared" si="19"/>
        <v>1</v>
      </c>
      <c r="AJ24" s="65">
        <f t="shared" si="20"/>
        <v>2880</v>
      </c>
      <c r="AK24" s="66">
        <f t="shared" si="21"/>
        <v>1</v>
      </c>
      <c r="AL24" s="71" t="s">
        <v>26</v>
      </c>
    </row>
    <row r="25" spans="1:38" x14ac:dyDescent="0.25">
      <c r="A25" s="26" t="s">
        <v>27</v>
      </c>
      <c r="B25" s="26"/>
      <c r="C25" s="26"/>
      <c r="D25" s="20"/>
      <c r="E25" s="28"/>
      <c r="F25" s="27"/>
      <c r="G25" s="29"/>
      <c r="H25" s="27"/>
      <c r="I25" s="27"/>
      <c r="J25" s="48"/>
      <c r="K25" s="27"/>
      <c r="L25" s="27"/>
      <c r="M25" s="27"/>
      <c r="N25" s="27"/>
      <c r="O25" s="29"/>
      <c r="P25" s="27"/>
      <c r="Q25" s="27"/>
      <c r="R25" s="48"/>
      <c r="S25" s="27"/>
      <c r="T25" s="27"/>
      <c r="U25" s="27"/>
      <c r="V25" s="27"/>
      <c r="W25" s="27"/>
      <c r="X25" s="27"/>
      <c r="Y25" s="27"/>
      <c r="Z25" s="48"/>
      <c r="AA25" s="27"/>
      <c r="AB25" s="27"/>
      <c r="AC25" s="27"/>
      <c r="AD25" s="27"/>
      <c r="AE25" s="27"/>
      <c r="AF25" s="27"/>
      <c r="AG25" s="29"/>
    </row>
    <row r="26" spans="1:38" x14ac:dyDescent="0.25">
      <c r="A26" s="26" t="s">
        <v>28</v>
      </c>
      <c r="B26" s="26"/>
      <c r="C26" s="26"/>
      <c r="D26" s="20"/>
      <c r="E26" s="28"/>
      <c r="F26" s="27"/>
      <c r="G26" s="27"/>
      <c r="H26" s="27"/>
      <c r="I26" s="27"/>
      <c r="J26" s="48"/>
      <c r="K26" s="27"/>
      <c r="L26" s="27"/>
      <c r="M26" s="27"/>
      <c r="N26" s="27"/>
      <c r="O26" s="27"/>
      <c r="P26" s="27"/>
      <c r="Q26" s="27"/>
      <c r="R26" s="48"/>
      <c r="S26" s="27"/>
      <c r="T26" s="27"/>
      <c r="U26" s="27"/>
      <c r="V26" s="27"/>
      <c r="W26" s="27"/>
      <c r="X26" s="27"/>
      <c r="Y26" s="27"/>
      <c r="Z26" s="48"/>
      <c r="AA26" s="27"/>
      <c r="AB26" s="27"/>
      <c r="AC26" s="27"/>
      <c r="AD26" s="27"/>
      <c r="AE26" s="27"/>
      <c r="AF26" s="27"/>
      <c r="AG26" s="27"/>
    </row>
    <row r="27" spans="1:38" x14ac:dyDescent="0.25">
      <c r="D27" s="20"/>
    </row>
    <row r="28" spans="1:38" ht="20.25" x14ac:dyDescent="0.3">
      <c r="A28" s="8" t="s">
        <v>29</v>
      </c>
      <c r="B28" s="9"/>
      <c r="C28" s="9"/>
      <c r="D28" s="20"/>
      <c r="E28" s="11"/>
      <c r="F28" s="10"/>
      <c r="G28" s="10"/>
      <c r="H28" s="10"/>
      <c r="I28" s="10"/>
      <c r="J28" s="46"/>
      <c r="K28" s="10"/>
      <c r="L28" s="10"/>
      <c r="M28" s="10"/>
      <c r="N28" s="10"/>
      <c r="O28" s="10"/>
      <c r="P28" s="10"/>
      <c r="Q28" s="10"/>
      <c r="R28" s="46"/>
      <c r="S28" s="10"/>
      <c r="T28" s="10"/>
      <c r="U28" s="10"/>
      <c r="V28" s="2"/>
      <c r="W28" s="2"/>
      <c r="X28" s="2"/>
      <c r="Y28" s="2"/>
      <c r="Z28" s="45"/>
      <c r="AA28" s="2"/>
      <c r="AB28" s="2"/>
      <c r="AC28" s="2"/>
      <c r="AD28" s="2"/>
      <c r="AE28" s="2"/>
      <c r="AF28" s="2"/>
      <c r="AG28" s="2"/>
    </row>
    <row r="29" spans="1:38" ht="31.5" x14ac:dyDescent="0.25">
      <c r="A29" s="12" t="s">
        <v>7</v>
      </c>
      <c r="B29" s="13"/>
      <c r="C29" s="14"/>
      <c r="D29" s="44">
        <v>43664</v>
      </c>
      <c r="E29" s="16" t="s">
        <v>8</v>
      </c>
      <c r="F29" s="15">
        <v>43313</v>
      </c>
      <c r="G29" s="15" t="s">
        <v>8</v>
      </c>
      <c r="H29" s="15">
        <v>43344</v>
      </c>
      <c r="I29" s="15" t="s">
        <v>8</v>
      </c>
      <c r="J29" s="47" t="s">
        <v>9</v>
      </c>
      <c r="K29" s="17" t="s">
        <v>8</v>
      </c>
      <c r="L29" s="15">
        <v>43374</v>
      </c>
      <c r="M29" s="15" t="s">
        <v>8</v>
      </c>
      <c r="N29" s="15">
        <v>43405</v>
      </c>
      <c r="O29" s="15" t="s">
        <v>8</v>
      </c>
      <c r="P29" s="15">
        <v>43435</v>
      </c>
      <c r="Q29" s="15" t="s">
        <v>8</v>
      </c>
      <c r="R29" s="47" t="s">
        <v>10</v>
      </c>
      <c r="S29" s="17" t="s">
        <v>8</v>
      </c>
      <c r="T29" s="15">
        <v>43466</v>
      </c>
      <c r="U29" s="15" t="s">
        <v>8</v>
      </c>
      <c r="V29" s="15">
        <v>43497</v>
      </c>
      <c r="W29" s="15" t="s">
        <v>8</v>
      </c>
      <c r="X29" s="15">
        <v>43525</v>
      </c>
      <c r="Y29" s="15" t="s">
        <v>8</v>
      </c>
      <c r="Z29" s="47" t="s">
        <v>11</v>
      </c>
      <c r="AA29" s="17" t="s">
        <v>8</v>
      </c>
      <c r="AB29" s="15">
        <v>43556</v>
      </c>
      <c r="AC29" s="15" t="s">
        <v>8</v>
      </c>
      <c r="AD29" s="15">
        <v>43586</v>
      </c>
      <c r="AE29" s="15" t="s">
        <v>8</v>
      </c>
      <c r="AF29" s="15">
        <v>43617</v>
      </c>
      <c r="AG29" s="15" t="s">
        <v>8</v>
      </c>
      <c r="AH29" s="17" t="s">
        <v>12</v>
      </c>
      <c r="AI29" s="17" t="s">
        <v>8</v>
      </c>
      <c r="AJ29" s="17" t="s">
        <v>13</v>
      </c>
      <c r="AK29" s="17" t="s">
        <v>8</v>
      </c>
      <c r="AL29" s="12" t="s">
        <v>7</v>
      </c>
    </row>
    <row r="30" spans="1:38" x14ac:dyDescent="0.25">
      <c r="A30" s="18" t="s">
        <v>14</v>
      </c>
      <c r="B30" s="18"/>
      <c r="C30" s="19"/>
      <c r="D30" s="20">
        <f>'[1]Drug of Choice by County'!$D$30:$D$42+'[2]Drug of Choice by County'!$D$30:$D$42+'[3]Drug of Choice by County'!$D$30:$D$42+'[4]Drug of Choice by County'!$D$30:$D$42</f>
        <v>11</v>
      </c>
      <c r="E30" s="21">
        <f>D30/78</f>
        <v>0.14102564102564102</v>
      </c>
      <c r="F30" s="20">
        <f>'[1]Drug of Choice by County'!$F$30:$F$42+'[2]Drug of Choice by County'!$F$30:$F$42+'[3]Drug of Choice by County'!$F$30:$F$42+'[4]Drug of Choice by County'!$F$30:$F$42</f>
        <v>12</v>
      </c>
      <c r="G30" s="21">
        <f>F30/80</f>
        <v>0.15</v>
      </c>
      <c r="H30" s="20">
        <f>'[1]Drug of Choice by County'!$H$30:$H$42+'[2]Drug of Choice by County'!$H$30:$H$42+'[3]Drug of Choice by County'!$H$30:$H$42+'[4]Drug of Choice by County'!$H$30:$H$42</f>
        <v>7</v>
      </c>
      <c r="I30" s="21">
        <f>H30/71</f>
        <v>9.8591549295774641E-2</v>
      </c>
      <c r="J30" s="22">
        <f>D30+F30+H30</f>
        <v>30</v>
      </c>
      <c r="K30" s="21">
        <f>J30/229</f>
        <v>0.13100436681222707</v>
      </c>
      <c r="L30" s="20">
        <f>'[1]Drug of Choice by County'!$L$30:$L$42+'[2]Drug of Choice by County'!$L$30:$L$42+'[3]Drug of Choice by County'!$L$30:$L$42+'[4]Drug of Choice by County'!$L$30:$L$42</f>
        <v>11</v>
      </c>
      <c r="M30" s="21">
        <f>L30/81</f>
        <v>0.13580246913580246</v>
      </c>
      <c r="N30" s="20">
        <f>'[1]Drug of Choice by County'!$N$30:$N$42+'[2]Drug of Choice by County'!$N$30:$N$42+'[3]Drug of Choice by County'!$N$30:$N$42+'[4]Drug of Choice by County'!$N$30:$N$42</f>
        <v>11</v>
      </c>
      <c r="O30" s="21">
        <f>N30/71</f>
        <v>0.15492957746478872</v>
      </c>
      <c r="P30" s="20">
        <f>'[1]Drug of Choice by County'!$P$30:$P$42+'[2]Drug of Choice by County'!$P$30:$P$42+'[3]Drug of Choice by County'!$P$30:$P$42+'[4]Drug of Choice by County'!$P$30:$P$42</f>
        <v>8</v>
      </c>
      <c r="Q30" s="21">
        <f>P30/67</f>
        <v>0.11940298507462686</v>
      </c>
      <c r="R30" s="22">
        <f>L30+N30+P30</f>
        <v>30</v>
      </c>
      <c r="S30" s="21">
        <f>R30/219</f>
        <v>0.13698630136986301</v>
      </c>
      <c r="T30" s="20">
        <f>'[1]Drug of Choice by County'!$T$30:$T$42+'[2]Drug of Choice by County'!$T$30:$T$42+'[3]Drug of Choice by County'!$T$30:$T$42+'[4]Drug of Choice by County'!$T$30:$T$42</f>
        <v>19</v>
      </c>
      <c r="U30" s="21">
        <f>T30/82</f>
        <v>0.23170731707317074</v>
      </c>
      <c r="V30" s="20">
        <f>'[1]Drug of Choice by County'!$V$30:$V$42+'[2]Drug of Choice by County'!$V$30:$V$42+'[3]Drug of Choice by County'!$V$30:$V$42+'[4]Drug of Choice by County'!$V$30:$V$42</f>
        <v>19</v>
      </c>
      <c r="W30" s="21">
        <f>V30/87</f>
        <v>0.21839080459770116</v>
      </c>
      <c r="X30" s="20">
        <f>'[1]Drug of Choice by County'!$X$30:$X$42+'[2]Drug of Choice by County'!$X$30:$X$42+'[3]Drug of Choice by County'!$X$30:$X$42+'[4]Drug of Choice by County'!$X$30:$X$42</f>
        <v>14</v>
      </c>
      <c r="Y30" s="21">
        <f>X30/69</f>
        <v>0.20289855072463769</v>
      </c>
      <c r="Z30" s="22">
        <f>T30+V30+X30</f>
        <v>52</v>
      </c>
      <c r="AA30" s="21">
        <f>Z30/238</f>
        <v>0.21848739495798319</v>
      </c>
      <c r="AB30" s="20">
        <f>'[5]Drug of Choice by County'!$V$30:$V$41+'[6]Drug of Choice by County'!$AB$30:$AB$41+'[7]Drug of Choice by County'!$V$30:$V$41+'[8]Drug of Choice by County'!$V$30:$V$41</f>
        <v>19</v>
      </c>
      <c r="AC30" s="21">
        <f>AB30/94</f>
        <v>0.20212765957446807</v>
      </c>
      <c r="AD30" s="20">
        <f>'[5]Drug of Choice by County'!$X$30:$X$41+'[6]Drug of Choice by County'!$AD$30:$AD$41+'[7]Drug of Choice by County'!$X$30:$X$41+'[8]Drug of Choice by County'!$X$30:$X$41</f>
        <v>12</v>
      </c>
      <c r="AE30" s="21">
        <f>AD30/84</f>
        <v>0.14285714285714285</v>
      </c>
      <c r="AF30" s="20">
        <f>'[5]Drug of Choice by County'!$Z$30:$Z$41+'[6]Drug of Choice by County'!$AF$30:$AF$41+'[7]Drug of Choice by County'!$Z$30:$Z$41+'[8]Drug of Choice by County'!$Z$30:$Z$41</f>
        <v>19</v>
      </c>
      <c r="AG30" s="21">
        <f>AF30/97</f>
        <v>0.19587628865979381</v>
      </c>
      <c r="AH30" s="65">
        <f>AB30+AD30+AF30</f>
        <v>50</v>
      </c>
      <c r="AI30" s="66">
        <f>AH30/275</f>
        <v>0.18181818181818182</v>
      </c>
      <c r="AJ30" s="65">
        <f>J30+R30+Z30+AH30</f>
        <v>162</v>
      </c>
      <c r="AK30" s="66">
        <f>AJ30/961</f>
        <v>0.16857440166493237</v>
      </c>
      <c r="AL30" s="67" t="s">
        <v>14</v>
      </c>
    </row>
    <row r="31" spans="1:38" x14ac:dyDescent="0.25">
      <c r="A31" s="18" t="s">
        <v>15</v>
      </c>
      <c r="B31" s="18"/>
      <c r="C31" s="19"/>
      <c r="D31" s="20">
        <f>'[1]Drug of Choice by County'!$D$30:$D$42+'[2]Drug of Choice by County'!$D$30:$D$42+'[3]Drug of Choice by County'!$D$30:$D$42+'[4]Drug of Choice by County'!$D$30:$D$42</f>
        <v>0</v>
      </c>
      <c r="E31" s="21">
        <f t="shared" ref="E31:E42" si="22">D31/78</f>
        <v>0</v>
      </c>
      <c r="F31" s="20" t="e">
        <f>'[1]Drug of Choice by County'!$F$30:$F$42+'[2]Drug of Choice by County'!$F$30:$F$42+'[3]Drug of Choice by County'!$F$30:$F$42+'[4]Drug of Choice by County'!$F$30:$F$42</f>
        <v>#REF!</v>
      </c>
      <c r="G31" s="21" t="e">
        <f t="shared" ref="G31:G42" si="23">F31/80</f>
        <v>#REF!</v>
      </c>
      <c r="H31" s="20">
        <f>'[1]Drug of Choice by County'!$H$30:$H$42+'[2]Drug of Choice by County'!$H$30:$H$42+'[3]Drug of Choice by County'!$H$30:$H$42+'[4]Drug of Choice by County'!$H$30:$H$42</f>
        <v>0</v>
      </c>
      <c r="I31" s="21">
        <f t="shared" ref="I31:I42" si="24">H31/71</f>
        <v>0</v>
      </c>
      <c r="J31" s="22" t="e">
        <f t="shared" ref="J31:J42" si="25">D31+F31+H31</f>
        <v>#REF!</v>
      </c>
      <c r="K31" s="21" t="e">
        <f t="shared" ref="K31:K42" si="26">J31/229</f>
        <v>#REF!</v>
      </c>
      <c r="L31" s="20">
        <f>'[1]Drug of Choice by County'!$L$30:$L$42+'[2]Drug of Choice by County'!$L$30:$L$42+'[3]Drug of Choice by County'!$L$30:$L$42+'[4]Drug of Choice by County'!$L$30:$L$42</f>
        <v>0</v>
      </c>
      <c r="M31" s="21">
        <f t="shared" ref="M31:M42" si="27">L31/81</f>
        <v>0</v>
      </c>
      <c r="N31" s="20">
        <f>'[1]Drug of Choice by County'!$N$30:$N$42+'[2]Drug of Choice by County'!$N$30:$N$42+'[3]Drug of Choice by County'!$N$30:$N$42+'[4]Drug of Choice by County'!$N$30:$N$42</f>
        <v>0</v>
      </c>
      <c r="O31" s="21">
        <f t="shared" ref="O31:O42" si="28">N31/71</f>
        <v>0</v>
      </c>
      <c r="P31" s="20">
        <f>'[1]Drug of Choice by County'!$P$30:$P$42+'[2]Drug of Choice by County'!$P$30:$P$42+'[3]Drug of Choice by County'!$P$30:$P$42+'[4]Drug of Choice by County'!$P$30:$P$42</f>
        <v>0</v>
      </c>
      <c r="Q31" s="21">
        <f t="shared" ref="Q31:Q42" si="29">P31/67</f>
        <v>0</v>
      </c>
      <c r="R31" s="22">
        <f t="shared" ref="R31:R42" si="30">L31+N31+P31</f>
        <v>0</v>
      </c>
      <c r="S31" s="21">
        <f t="shared" ref="S31:S42" si="31">R31/219</f>
        <v>0</v>
      </c>
      <c r="T31" s="20">
        <f>'[1]Drug of Choice by County'!$T$30:$T$42+'[2]Drug of Choice by County'!$T$30:$T$42+'[3]Drug of Choice by County'!$T$30:$T$42+'[4]Drug of Choice by County'!$T$30:$T$42</f>
        <v>1</v>
      </c>
      <c r="U31" s="21">
        <f t="shared" ref="U31:U42" si="32">T31/82</f>
        <v>1.2195121951219513E-2</v>
      </c>
      <c r="V31" s="20">
        <f>'[1]Drug of Choice by County'!$V$30:$V$42+'[2]Drug of Choice by County'!$V$30:$V$42+'[3]Drug of Choice by County'!$V$30:$V$42+'[4]Drug of Choice by County'!$V$30:$V$42</f>
        <v>0</v>
      </c>
      <c r="W31" s="21">
        <f t="shared" ref="W31:W42" si="33">V31/87</f>
        <v>0</v>
      </c>
      <c r="X31" s="20">
        <f>'[1]Drug of Choice by County'!$X$30:$X$42+'[2]Drug of Choice by County'!$X$30:$X$42+'[3]Drug of Choice by County'!$X$30:$X$42+'[4]Drug of Choice by County'!$X$30:$X$42</f>
        <v>0</v>
      </c>
      <c r="Y31" s="21">
        <f t="shared" ref="Y31:Y42" si="34">X31/69</f>
        <v>0</v>
      </c>
      <c r="Z31" s="22">
        <f t="shared" ref="Z31:Z42" si="35">T31+V31+X31</f>
        <v>1</v>
      </c>
      <c r="AA31" s="21">
        <f t="shared" ref="AA31:AA42" si="36">Z31/238</f>
        <v>4.2016806722689074E-3</v>
      </c>
      <c r="AB31" s="20">
        <f>'[5]Drug of Choice by County'!$V$30:$V$41+'[6]Drug of Choice by County'!$AB$30:$AB$41+'[7]Drug of Choice by County'!$V$30:$V$41+'[8]Drug of Choice by County'!$V$30:$V$41</f>
        <v>0</v>
      </c>
      <c r="AC31" s="21">
        <f t="shared" ref="AC31:AC42" si="37">AB31/94</f>
        <v>0</v>
      </c>
      <c r="AD31" s="20">
        <f>'[5]Drug of Choice by County'!$X$30:$X$41+'[6]Drug of Choice by County'!$AD$30:$AD$41+'[7]Drug of Choice by County'!$X$30:$X$41+'[8]Drug of Choice by County'!$X$30:$X$41</f>
        <v>0</v>
      </c>
      <c r="AE31" s="21">
        <f t="shared" ref="AE31:AE42" si="38">AD31/84</f>
        <v>0</v>
      </c>
      <c r="AF31" s="20">
        <f>'[5]Drug of Choice by County'!$Z$30:$Z$41+'[6]Drug of Choice by County'!$AF$30:$AF$41+'[7]Drug of Choice by County'!$Z$30:$Z$41+'[8]Drug of Choice by County'!$Z$30:$Z$41</f>
        <v>0</v>
      </c>
      <c r="AG31" s="21">
        <f t="shared" ref="AG31:AG42" si="39">AF31/97</f>
        <v>0</v>
      </c>
      <c r="AH31" s="65">
        <f t="shared" ref="AH31:AH42" si="40">AB31+AD31+AF31</f>
        <v>0</v>
      </c>
      <c r="AI31" s="66">
        <f t="shared" ref="AI31:AI42" si="41">AH31/275</f>
        <v>0</v>
      </c>
      <c r="AJ31" s="65" t="e">
        <f t="shared" ref="AJ31:AJ42" si="42">J31+R31+Z31+AH31</f>
        <v>#REF!</v>
      </c>
      <c r="AK31" s="66" t="e">
        <f t="shared" ref="AK31:AK42" si="43">AJ31/961</f>
        <v>#REF!</v>
      </c>
      <c r="AL31" s="67" t="s">
        <v>15</v>
      </c>
    </row>
    <row r="32" spans="1:38" x14ac:dyDescent="0.25">
      <c r="A32" s="18" t="s">
        <v>16</v>
      </c>
      <c r="B32" s="18"/>
      <c r="C32" s="19"/>
      <c r="D32" s="20">
        <f>'[1]Drug of Choice by County'!$D$30:$D$42+'[2]Drug of Choice by County'!$D$30:$D$42+'[3]Drug of Choice by County'!$D$30:$D$42+'[4]Drug of Choice by County'!$D$30:$D$42</f>
        <v>1</v>
      </c>
      <c r="E32" s="21">
        <f t="shared" si="22"/>
        <v>1.282051282051282E-2</v>
      </c>
      <c r="F32" s="20" t="e">
        <f>'[1]Drug of Choice by County'!$F$30:$F$42+'[2]Drug of Choice by County'!$F$30:$F$42+'[3]Drug of Choice by County'!$F$30:$F$42+'[4]Drug of Choice by County'!$F$30:$F$42</f>
        <v>#REF!</v>
      </c>
      <c r="G32" s="21" t="e">
        <f t="shared" si="23"/>
        <v>#REF!</v>
      </c>
      <c r="H32" s="20">
        <f>'[1]Drug of Choice by County'!$H$30:$H$42+'[2]Drug of Choice by County'!$H$30:$H$42+'[3]Drug of Choice by County'!$H$30:$H$42+'[4]Drug of Choice by County'!$H$30:$H$42</f>
        <v>0</v>
      </c>
      <c r="I32" s="21">
        <f t="shared" si="24"/>
        <v>0</v>
      </c>
      <c r="J32" s="22" t="e">
        <f t="shared" si="25"/>
        <v>#REF!</v>
      </c>
      <c r="K32" s="21" t="e">
        <f t="shared" si="26"/>
        <v>#REF!</v>
      </c>
      <c r="L32" s="20">
        <f>'[1]Drug of Choice by County'!$L$30:$L$42+'[2]Drug of Choice by County'!$L$30:$L$42+'[3]Drug of Choice by County'!$L$30:$L$42+'[4]Drug of Choice by County'!$L$30:$L$42</f>
        <v>0</v>
      </c>
      <c r="M32" s="21">
        <f t="shared" si="27"/>
        <v>0</v>
      </c>
      <c r="N32" s="20">
        <f>'[1]Drug of Choice by County'!$N$30:$N$42+'[2]Drug of Choice by County'!$N$30:$N$42+'[3]Drug of Choice by County'!$N$30:$N$42+'[4]Drug of Choice by County'!$N$30:$N$42</f>
        <v>0</v>
      </c>
      <c r="O32" s="21">
        <f t="shared" si="28"/>
        <v>0</v>
      </c>
      <c r="P32" s="20">
        <f>'[1]Drug of Choice by County'!$P$30:$P$42+'[2]Drug of Choice by County'!$P$30:$P$42+'[3]Drug of Choice by County'!$P$30:$P$42+'[4]Drug of Choice by County'!$P$30:$P$42</f>
        <v>0</v>
      </c>
      <c r="Q32" s="21">
        <f t="shared" si="29"/>
        <v>0</v>
      </c>
      <c r="R32" s="22">
        <f t="shared" si="30"/>
        <v>0</v>
      </c>
      <c r="S32" s="21">
        <f t="shared" si="31"/>
        <v>0</v>
      </c>
      <c r="T32" s="20">
        <f>'[1]Drug of Choice by County'!$T$30:$T$42+'[2]Drug of Choice by County'!$T$30:$T$42+'[3]Drug of Choice by County'!$T$30:$T$42+'[4]Drug of Choice by County'!$T$30:$T$42</f>
        <v>0</v>
      </c>
      <c r="U32" s="21">
        <f t="shared" si="32"/>
        <v>0</v>
      </c>
      <c r="V32" s="20">
        <f>'[1]Drug of Choice by County'!$V$30:$V$42+'[2]Drug of Choice by County'!$V$30:$V$42+'[3]Drug of Choice by County'!$V$30:$V$42+'[4]Drug of Choice by County'!$V$30:$V$42</f>
        <v>0</v>
      </c>
      <c r="W32" s="21">
        <f t="shared" si="33"/>
        <v>0</v>
      </c>
      <c r="X32" s="20">
        <f>'[1]Drug of Choice by County'!$X$30:$X$42+'[2]Drug of Choice by County'!$X$30:$X$42+'[3]Drug of Choice by County'!$X$30:$X$42+'[4]Drug of Choice by County'!$X$30:$X$42</f>
        <v>0</v>
      </c>
      <c r="Y32" s="21">
        <f t="shared" si="34"/>
        <v>0</v>
      </c>
      <c r="Z32" s="22">
        <f t="shared" si="35"/>
        <v>0</v>
      </c>
      <c r="AA32" s="21">
        <f t="shared" si="36"/>
        <v>0</v>
      </c>
      <c r="AB32" s="20">
        <f>'[5]Drug of Choice by County'!$V$30:$V$41+'[6]Drug of Choice by County'!$AB$30:$AB$41+'[7]Drug of Choice by County'!$V$30:$V$41+'[8]Drug of Choice by County'!$V$30:$V$41</f>
        <v>0</v>
      </c>
      <c r="AC32" s="21">
        <f t="shared" si="37"/>
        <v>0</v>
      </c>
      <c r="AD32" s="20">
        <f>'[5]Drug of Choice by County'!$X$30:$X$41+'[6]Drug of Choice by County'!$AD$30:$AD$41+'[7]Drug of Choice by County'!$X$30:$X$41+'[8]Drug of Choice by County'!$X$30:$X$41</f>
        <v>0</v>
      </c>
      <c r="AE32" s="21">
        <f t="shared" si="38"/>
        <v>0</v>
      </c>
      <c r="AF32" s="20">
        <f>'[5]Drug of Choice by County'!$Z$30:$Z$41+'[6]Drug of Choice by County'!$AF$30:$AF$41+'[7]Drug of Choice by County'!$Z$30:$Z$41+'[8]Drug of Choice by County'!$Z$30:$Z$41</f>
        <v>0</v>
      </c>
      <c r="AG32" s="21">
        <f t="shared" si="39"/>
        <v>0</v>
      </c>
      <c r="AH32" s="65">
        <f t="shared" si="40"/>
        <v>0</v>
      </c>
      <c r="AI32" s="66">
        <f t="shared" si="41"/>
        <v>0</v>
      </c>
      <c r="AJ32" s="65" t="e">
        <f t="shared" si="42"/>
        <v>#REF!</v>
      </c>
      <c r="AK32" s="66" t="e">
        <f t="shared" si="43"/>
        <v>#REF!</v>
      </c>
      <c r="AL32" s="67" t="s">
        <v>16</v>
      </c>
    </row>
    <row r="33" spans="1:38" x14ac:dyDescent="0.25">
      <c r="A33" s="18" t="s">
        <v>17</v>
      </c>
      <c r="B33" s="18"/>
      <c r="C33" s="19"/>
      <c r="D33" s="20">
        <f>'[1]Drug of Choice by County'!$D$30:$D$42+'[2]Drug of Choice by County'!$D$30:$D$42+'[3]Drug of Choice by County'!$D$30:$D$42+'[4]Drug of Choice by County'!$D$30:$D$42</f>
        <v>28</v>
      </c>
      <c r="E33" s="21">
        <f t="shared" si="22"/>
        <v>0.35897435897435898</v>
      </c>
      <c r="F33" s="20">
        <f>'[1]Drug of Choice by County'!$F$30:$F$42+'[2]Drug of Choice by County'!$F$30:$F$42+'[3]Drug of Choice by County'!$F$30:$F$42+'[4]Drug of Choice by County'!$F$30:$F$42</f>
        <v>34</v>
      </c>
      <c r="G33" s="21">
        <f t="shared" si="23"/>
        <v>0.42499999999999999</v>
      </c>
      <c r="H33" s="20">
        <f>'[1]Drug of Choice by County'!$H$30:$H$42+'[2]Drug of Choice by County'!$H$30:$H$42+'[3]Drug of Choice by County'!$H$30:$H$42+'[4]Drug of Choice by County'!$H$30:$H$42</f>
        <v>27</v>
      </c>
      <c r="I33" s="21">
        <f t="shared" si="24"/>
        <v>0.38028169014084506</v>
      </c>
      <c r="J33" s="22">
        <f t="shared" si="25"/>
        <v>89</v>
      </c>
      <c r="K33" s="21">
        <f t="shared" si="26"/>
        <v>0.388646288209607</v>
      </c>
      <c r="L33" s="20">
        <f>'[1]Drug of Choice by County'!$L$30:$L$42+'[2]Drug of Choice by County'!$L$30:$L$42+'[3]Drug of Choice by County'!$L$30:$L$42+'[4]Drug of Choice by County'!$L$30:$L$42</f>
        <v>33</v>
      </c>
      <c r="M33" s="21">
        <f t="shared" si="27"/>
        <v>0.40740740740740738</v>
      </c>
      <c r="N33" s="20">
        <f>'[1]Drug of Choice by County'!$N$30:$N$42+'[2]Drug of Choice by County'!$N$30:$N$42+'[3]Drug of Choice by County'!$N$30:$N$42+'[4]Drug of Choice by County'!$N$30:$N$42</f>
        <v>24</v>
      </c>
      <c r="O33" s="21">
        <f t="shared" si="28"/>
        <v>0.3380281690140845</v>
      </c>
      <c r="P33" s="20">
        <f>'[1]Drug of Choice by County'!$P$30:$P$42+'[2]Drug of Choice by County'!$P$30:$P$42+'[3]Drug of Choice by County'!$P$30:$P$42+'[4]Drug of Choice by County'!$P$30:$P$42</f>
        <v>23</v>
      </c>
      <c r="Q33" s="21">
        <f t="shared" si="29"/>
        <v>0.34328358208955223</v>
      </c>
      <c r="R33" s="22">
        <f t="shared" si="30"/>
        <v>80</v>
      </c>
      <c r="S33" s="21">
        <f t="shared" si="31"/>
        <v>0.36529680365296802</v>
      </c>
      <c r="T33" s="20">
        <f>'[1]Drug of Choice by County'!$T$30:$T$42+'[2]Drug of Choice by County'!$T$30:$T$42+'[3]Drug of Choice by County'!$T$30:$T$42+'[4]Drug of Choice by County'!$T$30:$T$42</f>
        <v>23</v>
      </c>
      <c r="U33" s="21">
        <f t="shared" si="32"/>
        <v>0.28048780487804881</v>
      </c>
      <c r="V33" s="20">
        <f>'[1]Drug of Choice by County'!$V$30:$V$42+'[2]Drug of Choice by County'!$V$30:$V$42+'[3]Drug of Choice by County'!$V$30:$V$42+'[4]Drug of Choice by County'!$V$30:$V$42</f>
        <v>23</v>
      </c>
      <c r="W33" s="21">
        <f t="shared" si="33"/>
        <v>0.26436781609195403</v>
      </c>
      <c r="X33" s="20">
        <f>'[1]Drug of Choice by County'!$X$30:$X$42+'[2]Drug of Choice by County'!$X$30:$X$42+'[3]Drug of Choice by County'!$X$30:$X$42+'[4]Drug of Choice by County'!$X$30:$X$42</f>
        <v>18</v>
      </c>
      <c r="Y33" s="21">
        <f t="shared" si="34"/>
        <v>0.2608695652173913</v>
      </c>
      <c r="Z33" s="22">
        <f t="shared" si="35"/>
        <v>64</v>
      </c>
      <c r="AA33" s="21">
        <f t="shared" si="36"/>
        <v>0.26890756302521007</v>
      </c>
      <c r="AB33" s="20">
        <f>'[5]Drug of Choice by County'!$V$30:$V$41+'[6]Drug of Choice by County'!$AB$30:$AB$41+'[7]Drug of Choice by County'!$V$30:$V$41+'[8]Drug of Choice by County'!$V$30:$V$41</f>
        <v>32</v>
      </c>
      <c r="AC33" s="21">
        <f t="shared" si="37"/>
        <v>0.34042553191489361</v>
      </c>
      <c r="AD33" s="20">
        <f>'[5]Drug of Choice by County'!$X$30:$X$41+'[6]Drug of Choice by County'!$AD$30:$AD$41+'[7]Drug of Choice by County'!$X$30:$X$41+'[8]Drug of Choice by County'!$X$30:$X$41</f>
        <v>31</v>
      </c>
      <c r="AE33" s="21">
        <f t="shared" si="38"/>
        <v>0.36904761904761907</v>
      </c>
      <c r="AF33" s="20">
        <f>'[5]Drug of Choice by County'!$Z$30:$Z$41+'[6]Drug of Choice by County'!$AF$30:$AF$41+'[7]Drug of Choice by County'!$Z$30:$Z$41+'[8]Drug of Choice by County'!$Z$30:$Z$41</f>
        <v>29</v>
      </c>
      <c r="AG33" s="21">
        <f t="shared" si="39"/>
        <v>0.29896907216494845</v>
      </c>
      <c r="AH33" s="65">
        <f t="shared" si="40"/>
        <v>92</v>
      </c>
      <c r="AI33" s="66">
        <f t="shared" si="41"/>
        <v>0.33454545454545453</v>
      </c>
      <c r="AJ33" s="65">
        <f t="shared" si="42"/>
        <v>325</v>
      </c>
      <c r="AK33" s="68">
        <f t="shared" si="43"/>
        <v>0.33818938605619148</v>
      </c>
      <c r="AL33" s="25" t="s">
        <v>17</v>
      </c>
    </row>
    <row r="34" spans="1:38" x14ac:dyDescent="0.25">
      <c r="A34" s="18" t="s">
        <v>18</v>
      </c>
      <c r="B34" s="18"/>
      <c r="C34" s="19"/>
      <c r="D34" s="20">
        <f>'[1]Drug of Choice by County'!$D$30:$D$42+'[2]Drug of Choice by County'!$D$30:$D$42+'[3]Drug of Choice by County'!$D$30:$D$42+'[4]Drug of Choice by County'!$D$30:$D$42</f>
        <v>16</v>
      </c>
      <c r="E34" s="21">
        <f t="shared" si="22"/>
        <v>0.20512820512820512</v>
      </c>
      <c r="F34" s="20">
        <f>'[1]Drug of Choice by County'!$F$30:$F$42+'[2]Drug of Choice by County'!$F$30:$F$42+'[3]Drug of Choice by County'!$F$30:$F$42+'[4]Drug of Choice by County'!$F$30:$F$42</f>
        <v>12</v>
      </c>
      <c r="G34" s="21">
        <f t="shared" si="23"/>
        <v>0.15</v>
      </c>
      <c r="H34" s="20">
        <f>'[1]Drug of Choice by County'!$H$30:$H$42+'[2]Drug of Choice by County'!$H$30:$H$42+'[3]Drug of Choice by County'!$H$30:$H$42+'[4]Drug of Choice by County'!$H$30:$H$42</f>
        <v>15</v>
      </c>
      <c r="I34" s="21">
        <f t="shared" si="24"/>
        <v>0.21126760563380281</v>
      </c>
      <c r="J34" s="22">
        <f t="shared" si="25"/>
        <v>43</v>
      </c>
      <c r="K34" s="21">
        <f t="shared" si="26"/>
        <v>0.18777292576419213</v>
      </c>
      <c r="L34" s="20">
        <f>'[1]Drug of Choice by County'!$L$30:$L$42+'[2]Drug of Choice by County'!$L$30:$L$42+'[3]Drug of Choice by County'!$L$30:$L$42+'[4]Drug of Choice by County'!$L$30:$L$42</f>
        <v>11</v>
      </c>
      <c r="M34" s="21">
        <f t="shared" si="27"/>
        <v>0.13580246913580246</v>
      </c>
      <c r="N34" s="20">
        <f>'[1]Drug of Choice by County'!$N$30:$N$42+'[2]Drug of Choice by County'!$N$30:$N$42+'[3]Drug of Choice by County'!$N$30:$N$42+'[4]Drug of Choice by County'!$N$30:$N$42</f>
        <v>12</v>
      </c>
      <c r="O34" s="21">
        <f t="shared" si="28"/>
        <v>0.16901408450704225</v>
      </c>
      <c r="P34" s="20">
        <f>'[1]Drug of Choice by County'!$P$30:$P$42+'[2]Drug of Choice by County'!$P$30:$P$42+'[3]Drug of Choice by County'!$P$30:$P$42+'[4]Drug of Choice by County'!$P$30:$P$42</f>
        <v>11</v>
      </c>
      <c r="Q34" s="21">
        <f t="shared" si="29"/>
        <v>0.16417910447761194</v>
      </c>
      <c r="R34" s="22">
        <f t="shared" si="30"/>
        <v>34</v>
      </c>
      <c r="S34" s="21">
        <f t="shared" si="31"/>
        <v>0.15525114155251141</v>
      </c>
      <c r="T34" s="20">
        <f>'[1]Drug of Choice by County'!$T$30:$T$42+'[2]Drug of Choice by County'!$T$30:$T$42+'[3]Drug of Choice by County'!$T$30:$T$42+'[4]Drug of Choice by County'!$T$30:$T$42</f>
        <v>9</v>
      </c>
      <c r="U34" s="21">
        <f t="shared" si="32"/>
        <v>0.10975609756097561</v>
      </c>
      <c r="V34" s="20">
        <f>'[1]Drug of Choice by County'!$V$30:$V$42+'[2]Drug of Choice by County'!$V$30:$V$42+'[3]Drug of Choice by County'!$V$30:$V$42+'[4]Drug of Choice by County'!$V$30:$V$42</f>
        <v>16</v>
      </c>
      <c r="W34" s="21">
        <f t="shared" si="33"/>
        <v>0.18390804597701149</v>
      </c>
      <c r="X34" s="20">
        <f>'[1]Drug of Choice by County'!$X$30:$X$42+'[2]Drug of Choice by County'!$X$30:$X$42+'[3]Drug of Choice by County'!$X$30:$X$42+'[4]Drug of Choice by County'!$X$30:$X$42</f>
        <v>14</v>
      </c>
      <c r="Y34" s="21">
        <f t="shared" si="34"/>
        <v>0.20289855072463769</v>
      </c>
      <c r="Z34" s="22">
        <f t="shared" si="35"/>
        <v>39</v>
      </c>
      <c r="AA34" s="21">
        <f t="shared" si="36"/>
        <v>0.1638655462184874</v>
      </c>
      <c r="AB34" s="20">
        <f>'[5]Drug of Choice by County'!$V$30:$V$41+'[6]Drug of Choice by County'!$AB$30:$AB$41+'[7]Drug of Choice by County'!$V$30:$V$41+'[8]Drug of Choice by County'!$V$30:$V$41</f>
        <v>13</v>
      </c>
      <c r="AC34" s="21">
        <f t="shared" si="37"/>
        <v>0.13829787234042554</v>
      </c>
      <c r="AD34" s="20">
        <f>'[5]Drug of Choice by County'!$X$30:$X$41+'[6]Drug of Choice by County'!$AD$30:$AD$41+'[7]Drug of Choice by County'!$X$30:$X$41+'[8]Drug of Choice by County'!$X$30:$X$41</f>
        <v>16</v>
      </c>
      <c r="AE34" s="21">
        <f t="shared" si="38"/>
        <v>0.19047619047619047</v>
      </c>
      <c r="AF34" s="20">
        <f>'[5]Drug of Choice by County'!$Z$30:$Z$41+'[6]Drug of Choice by County'!$AF$30:$AF$41+'[7]Drug of Choice by County'!$Z$30:$Z$41+'[8]Drug of Choice by County'!$Z$30:$Z$41</f>
        <v>18</v>
      </c>
      <c r="AG34" s="21">
        <f t="shared" si="39"/>
        <v>0.18556701030927836</v>
      </c>
      <c r="AH34" s="65">
        <f t="shared" si="40"/>
        <v>47</v>
      </c>
      <c r="AI34" s="66">
        <f t="shared" si="41"/>
        <v>0.1709090909090909</v>
      </c>
      <c r="AJ34" s="65">
        <f t="shared" si="42"/>
        <v>163</v>
      </c>
      <c r="AK34" s="66">
        <f t="shared" si="43"/>
        <v>0.1696149843912591</v>
      </c>
      <c r="AL34" s="67" t="s">
        <v>18</v>
      </c>
    </row>
    <row r="35" spans="1:38" x14ac:dyDescent="0.25">
      <c r="A35" s="18" t="s">
        <v>19</v>
      </c>
      <c r="B35" s="18"/>
      <c r="C35" s="19"/>
      <c r="D35" s="20">
        <f>'[1]Drug of Choice by County'!$D$30:$D$42+'[2]Drug of Choice by County'!$D$30:$D$42+'[3]Drug of Choice by County'!$D$30:$D$42+'[4]Drug of Choice by County'!$D$30:$D$42</f>
        <v>19</v>
      </c>
      <c r="E35" s="21">
        <f t="shared" si="22"/>
        <v>0.24358974358974358</v>
      </c>
      <c r="F35" s="20">
        <f>'[1]Drug of Choice by County'!$F$30:$F$42+'[2]Drug of Choice by County'!$F$30:$F$42+'[3]Drug of Choice by County'!$F$30:$F$42+'[4]Drug of Choice by County'!$F$30:$F$42</f>
        <v>20</v>
      </c>
      <c r="G35" s="21">
        <f t="shared" si="23"/>
        <v>0.25</v>
      </c>
      <c r="H35" s="20">
        <f>'[1]Drug of Choice by County'!$H$30:$H$42+'[2]Drug of Choice by County'!$H$30:$H$42+'[3]Drug of Choice by County'!$H$30:$H$42+'[4]Drug of Choice by County'!$H$30:$H$42</f>
        <v>18</v>
      </c>
      <c r="I35" s="21">
        <f t="shared" si="24"/>
        <v>0.25352112676056338</v>
      </c>
      <c r="J35" s="22">
        <f t="shared" si="25"/>
        <v>57</v>
      </c>
      <c r="K35" s="21">
        <f t="shared" si="26"/>
        <v>0.24890829694323144</v>
      </c>
      <c r="L35" s="20">
        <f>'[1]Drug of Choice by County'!$L$30:$L$42+'[2]Drug of Choice by County'!$L$30:$L$42+'[3]Drug of Choice by County'!$L$30:$L$42+'[4]Drug of Choice by County'!$L$30:$L$42</f>
        <v>23</v>
      </c>
      <c r="M35" s="21">
        <f t="shared" si="27"/>
        <v>0.2839506172839506</v>
      </c>
      <c r="N35" s="20">
        <f>'[1]Drug of Choice by County'!$N$30:$N$42+'[2]Drug of Choice by County'!$N$30:$N$42+'[3]Drug of Choice by County'!$N$30:$N$42+'[4]Drug of Choice by County'!$N$30:$N$42</f>
        <v>20</v>
      </c>
      <c r="O35" s="21">
        <f t="shared" si="28"/>
        <v>0.28169014084507044</v>
      </c>
      <c r="P35" s="20">
        <f>'[1]Drug of Choice by County'!$P$30:$P$42+'[2]Drug of Choice by County'!$P$30:$P$42+'[3]Drug of Choice by County'!$P$30:$P$42+'[4]Drug of Choice by County'!$P$30:$P$42</f>
        <v>19</v>
      </c>
      <c r="Q35" s="21">
        <f t="shared" si="29"/>
        <v>0.28358208955223879</v>
      </c>
      <c r="R35" s="22">
        <f t="shared" si="30"/>
        <v>62</v>
      </c>
      <c r="S35" s="21">
        <f t="shared" si="31"/>
        <v>0.28310502283105021</v>
      </c>
      <c r="T35" s="20">
        <f>'[1]Drug of Choice by County'!$T$30:$T$42+'[2]Drug of Choice by County'!$T$30:$T$42+'[3]Drug of Choice by County'!$T$30:$T$42+'[4]Drug of Choice by County'!$T$30:$T$42</f>
        <v>25</v>
      </c>
      <c r="U35" s="21">
        <f t="shared" si="32"/>
        <v>0.3048780487804878</v>
      </c>
      <c r="V35" s="20">
        <f>'[1]Drug of Choice by County'!$V$30:$V$42+'[2]Drug of Choice by County'!$V$30:$V$42+'[3]Drug of Choice by County'!$V$30:$V$42+'[4]Drug of Choice by County'!$V$30:$V$42</f>
        <v>22</v>
      </c>
      <c r="W35" s="21">
        <f t="shared" si="33"/>
        <v>0.25287356321839083</v>
      </c>
      <c r="X35" s="20">
        <f>'[1]Drug of Choice by County'!$X$30:$X$42+'[2]Drug of Choice by County'!$X$30:$X$42+'[3]Drug of Choice by County'!$X$30:$X$42+'[4]Drug of Choice by County'!$X$30:$X$42</f>
        <v>19</v>
      </c>
      <c r="Y35" s="21">
        <f t="shared" si="34"/>
        <v>0.27536231884057971</v>
      </c>
      <c r="Z35" s="22">
        <f t="shared" si="35"/>
        <v>66</v>
      </c>
      <c r="AA35" s="21">
        <f t="shared" si="36"/>
        <v>0.27731092436974791</v>
      </c>
      <c r="AB35" s="20">
        <f>'[5]Drug of Choice by County'!$V$30:$V$41+'[6]Drug of Choice by County'!$AB$30:$AB$41+'[7]Drug of Choice by County'!$V$30:$V$41+'[8]Drug of Choice by County'!$V$30:$V$41</f>
        <v>24</v>
      </c>
      <c r="AC35" s="21">
        <f t="shared" si="37"/>
        <v>0.25531914893617019</v>
      </c>
      <c r="AD35" s="20">
        <f>'[5]Drug of Choice by County'!$X$30:$X$41+'[6]Drug of Choice by County'!$AD$30:$AD$41+'[7]Drug of Choice by County'!$X$30:$X$41+'[8]Drug of Choice by County'!$X$30:$X$41</f>
        <v>15</v>
      </c>
      <c r="AE35" s="21">
        <f t="shared" si="38"/>
        <v>0.17857142857142858</v>
      </c>
      <c r="AF35" s="20">
        <f>'[5]Drug of Choice by County'!$Z$30:$Z$41+'[6]Drug of Choice by County'!$AF$30:$AF$41+'[7]Drug of Choice by County'!$Z$30:$Z$41+'[8]Drug of Choice by County'!$Z$30:$Z$41</f>
        <v>18</v>
      </c>
      <c r="AG35" s="21">
        <f t="shared" si="39"/>
        <v>0.18556701030927836</v>
      </c>
      <c r="AH35" s="65">
        <f t="shared" si="40"/>
        <v>57</v>
      </c>
      <c r="AI35" s="66">
        <f t="shared" si="41"/>
        <v>0.20727272727272728</v>
      </c>
      <c r="AJ35" s="65">
        <f t="shared" si="42"/>
        <v>242</v>
      </c>
      <c r="AK35" s="69">
        <f t="shared" si="43"/>
        <v>0.2518210197710718</v>
      </c>
      <c r="AL35" s="70" t="s">
        <v>19</v>
      </c>
    </row>
    <row r="36" spans="1:38" x14ac:dyDescent="0.25">
      <c r="A36" s="18" t="s">
        <v>20</v>
      </c>
      <c r="B36" s="18"/>
      <c r="C36" s="19"/>
      <c r="D36" s="20">
        <f>'[1]Drug of Choice by County'!$D$30:$D$42+'[2]Drug of Choice by County'!$D$30:$D$42+'[3]Drug of Choice by County'!$D$30:$D$42+'[4]Drug of Choice by County'!$D$30:$D$42</f>
        <v>0</v>
      </c>
      <c r="E36" s="21">
        <f t="shared" si="22"/>
        <v>0</v>
      </c>
      <c r="F36" s="20" t="e">
        <f>'[1]Drug of Choice by County'!$F$30:$F$42+'[2]Drug of Choice by County'!$F$30:$F$42+'[3]Drug of Choice by County'!$F$30:$F$42+'[4]Drug of Choice by County'!$F$30:$F$42</f>
        <v>#REF!</v>
      </c>
      <c r="G36" s="21" t="e">
        <f t="shared" si="23"/>
        <v>#REF!</v>
      </c>
      <c r="H36" s="20">
        <f>'[1]Drug of Choice by County'!$H$30:$H$42+'[2]Drug of Choice by County'!$H$30:$H$42+'[3]Drug of Choice by County'!$H$30:$H$42+'[4]Drug of Choice by County'!$H$30:$H$42</f>
        <v>0</v>
      </c>
      <c r="I36" s="21">
        <f t="shared" si="24"/>
        <v>0</v>
      </c>
      <c r="J36" s="22" t="e">
        <f t="shared" si="25"/>
        <v>#REF!</v>
      </c>
      <c r="K36" s="21" t="e">
        <f t="shared" si="26"/>
        <v>#REF!</v>
      </c>
      <c r="L36" s="20">
        <f>'[1]Drug of Choice by County'!$L$30:$L$42+'[2]Drug of Choice by County'!$L$30:$L$42+'[3]Drug of Choice by County'!$L$30:$L$42+'[4]Drug of Choice by County'!$L$30:$L$42</f>
        <v>0</v>
      </c>
      <c r="M36" s="21">
        <f t="shared" si="27"/>
        <v>0</v>
      </c>
      <c r="N36" s="20">
        <f>'[1]Drug of Choice by County'!$N$30:$N$42+'[2]Drug of Choice by County'!$N$30:$N$42+'[3]Drug of Choice by County'!$N$30:$N$42+'[4]Drug of Choice by County'!$N$30:$N$42</f>
        <v>0</v>
      </c>
      <c r="O36" s="21">
        <f t="shared" si="28"/>
        <v>0</v>
      </c>
      <c r="P36" s="20">
        <f>'[1]Drug of Choice by County'!$P$30:$P$42+'[2]Drug of Choice by County'!$P$30:$P$42+'[3]Drug of Choice by County'!$P$30:$P$42+'[4]Drug of Choice by County'!$P$30:$P$42</f>
        <v>0</v>
      </c>
      <c r="Q36" s="21">
        <f t="shared" si="29"/>
        <v>0</v>
      </c>
      <c r="R36" s="22">
        <f t="shared" si="30"/>
        <v>0</v>
      </c>
      <c r="S36" s="21">
        <f t="shared" si="31"/>
        <v>0</v>
      </c>
      <c r="T36" s="20">
        <f>'[1]Drug of Choice by County'!$T$30:$T$42+'[2]Drug of Choice by County'!$T$30:$T$42+'[3]Drug of Choice by County'!$T$30:$T$42+'[4]Drug of Choice by County'!$T$30:$T$42</f>
        <v>0</v>
      </c>
      <c r="U36" s="21">
        <f t="shared" si="32"/>
        <v>0</v>
      </c>
      <c r="V36" s="20">
        <f>'[1]Drug of Choice by County'!$V$30:$V$42+'[2]Drug of Choice by County'!$V$30:$V$42+'[3]Drug of Choice by County'!$V$30:$V$42+'[4]Drug of Choice by County'!$V$30:$V$42</f>
        <v>0</v>
      </c>
      <c r="W36" s="21">
        <f t="shared" si="33"/>
        <v>0</v>
      </c>
      <c r="X36" s="20">
        <f>'[1]Drug of Choice by County'!$X$30:$X$42+'[2]Drug of Choice by County'!$X$30:$X$42+'[3]Drug of Choice by County'!$X$30:$X$42+'[4]Drug of Choice by County'!$X$30:$X$42</f>
        <v>0</v>
      </c>
      <c r="Y36" s="21">
        <f t="shared" si="34"/>
        <v>0</v>
      </c>
      <c r="Z36" s="22">
        <f t="shared" si="35"/>
        <v>0</v>
      </c>
      <c r="AA36" s="21">
        <f t="shared" si="36"/>
        <v>0</v>
      </c>
      <c r="AB36" s="20">
        <f>'[5]Drug of Choice by County'!$V$30:$V$41+'[6]Drug of Choice by County'!$AB$30:$AB$41+'[7]Drug of Choice by County'!$V$30:$V$41+'[8]Drug of Choice by County'!$V$30:$V$41</f>
        <v>0</v>
      </c>
      <c r="AC36" s="21">
        <f t="shared" si="37"/>
        <v>0</v>
      </c>
      <c r="AD36" s="20">
        <f>'[5]Drug of Choice by County'!$X$30:$X$41+'[6]Drug of Choice by County'!$AD$30:$AD$41+'[7]Drug of Choice by County'!$X$30:$X$41+'[8]Drug of Choice by County'!$X$30:$X$41</f>
        <v>2</v>
      </c>
      <c r="AE36" s="21">
        <f t="shared" si="38"/>
        <v>2.3809523809523808E-2</v>
      </c>
      <c r="AF36" s="20">
        <f>'[5]Drug of Choice by County'!$Z$30:$Z$41+'[6]Drug of Choice by County'!$AF$30:$AF$41+'[7]Drug of Choice by County'!$Z$30:$Z$41+'[8]Drug of Choice by County'!$Z$30:$Z$41</f>
        <v>9</v>
      </c>
      <c r="AG36" s="21">
        <f t="shared" si="39"/>
        <v>9.2783505154639179E-2</v>
      </c>
      <c r="AH36" s="65">
        <f t="shared" si="40"/>
        <v>11</v>
      </c>
      <c r="AI36" s="66">
        <f t="shared" si="41"/>
        <v>0.04</v>
      </c>
      <c r="AJ36" s="65" t="e">
        <f t="shared" si="42"/>
        <v>#REF!</v>
      </c>
      <c r="AK36" s="66" t="e">
        <f t="shared" si="43"/>
        <v>#REF!</v>
      </c>
      <c r="AL36" s="67" t="s">
        <v>20</v>
      </c>
    </row>
    <row r="37" spans="1:38" x14ac:dyDescent="0.25">
      <c r="A37" s="18" t="s">
        <v>21</v>
      </c>
      <c r="B37" s="18"/>
      <c r="C37" s="19"/>
      <c r="D37" s="20">
        <f>'[1]Drug of Choice by County'!$D$30:$D$42+'[2]Drug of Choice by County'!$D$30:$D$42+'[3]Drug of Choice by County'!$D$30:$D$42+'[4]Drug of Choice by County'!$D$30:$D$42</f>
        <v>3</v>
      </c>
      <c r="E37" s="21">
        <f t="shared" si="22"/>
        <v>3.8461538461538464E-2</v>
      </c>
      <c r="F37" s="20">
        <f>'[1]Drug of Choice by County'!$F$30:$F$42+'[2]Drug of Choice by County'!$F$30:$F$42+'[3]Drug of Choice by County'!$F$30:$F$42+'[4]Drug of Choice by County'!$F$30:$F$42</f>
        <v>2</v>
      </c>
      <c r="G37" s="21">
        <f t="shared" si="23"/>
        <v>2.5000000000000001E-2</v>
      </c>
      <c r="H37" s="20">
        <f>'[1]Drug of Choice by County'!$H$30:$H$42+'[2]Drug of Choice by County'!$H$30:$H$42+'[3]Drug of Choice by County'!$H$30:$H$42+'[4]Drug of Choice by County'!$H$30:$H$42</f>
        <v>1</v>
      </c>
      <c r="I37" s="21">
        <f t="shared" si="24"/>
        <v>1.4084507042253521E-2</v>
      </c>
      <c r="J37" s="22">
        <f t="shared" si="25"/>
        <v>6</v>
      </c>
      <c r="K37" s="21">
        <f t="shared" si="26"/>
        <v>2.6200873362445413E-2</v>
      </c>
      <c r="L37" s="20">
        <f>'[1]Drug of Choice by County'!$L$30:$L$42+'[2]Drug of Choice by County'!$L$30:$L$42+'[3]Drug of Choice by County'!$L$30:$L$42+'[4]Drug of Choice by County'!$L$30:$L$42</f>
        <v>2</v>
      </c>
      <c r="M37" s="21">
        <f t="shared" si="27"/>
        <v>2.4691358024691357E-2</v>
      </c>
      <c r="N37" s="20">
        <f>'[1]Drug of Choice by County'!$N$30:$N$42+'[2]Drug of Choice by County'!$N$30:$N$42+'[3]Drug of Choice by County'!$N$30:$N$42+'[4]Drug of Choice by County'!$N$30:$N$42</f>
        <v>1</v>
      </c>
      <c r="O37" s="21">
        <f t="shared" si="28"/>
        <v>1.4084507042253521E-2</v>
      </c>
      <c r="P37" s="20">
        <f>'[1]Drug of Choice by County'!$P$30:$P$42+'[2]Drug of Choice by County'!$P$30:$P$42+'[3]Drug of Choice by County'!$P$30:$P$42+'[4]Drug of Choice by County'!$P$30:$P$42</f>
        <v>2</v>
      </c>
      <c r="Q37" s="21">
        <f t="shared" si="29"/>
        <v>2.9850746268656716E-2</v>
      </c>
      <c r="R37" s="22">
        <f t="shared" si="30"/>
        <v>5</v>
      </c>
      <c r="S37" s="21">
        <f t="shared" si="31"/>
        <v>2.2831050228310501E-2</v>
      </c>
      <c r="T37" s="20">
        <f>'[1]Drug of Choice by County'!$T$30:$T$42+'[2]Drug of Choice by County'!$T$30:$T$42+'[3]Drug of Choice by County'!$T$30:$T$42+'[4]Drug of Choice by County'!$T$30:$T$42</f>
        <v>2</v>
      </c>
      <c r="U37" s="21">
        <f t="shared" si="32"/>
        <v>2.4390243902439025E-2</v>
      </c>
      <c r="V37" s="20">
        <f>'[1]Drug of Choice by County'!$V$30:$V$42+'[2]Drug of Choice by County'!$V$30:$V$42+'[3]Drug of Choice by County'!$V$30:$V$42+'[4]Drug of Choice by County'!$V$30:$V$42</f>
        <v>4</v>
      </c>
      <c r="W37" s="21">
        <f t="shared" si="33"/>
        <v>4.5977011494252873E-2</v>
      </c>
      <c r="X37" s="20">
        <f>'[1]Drug of Choice by County'!$X$30:$X$42+'[2]Drug of Choice by County'!$X$30:$X$42+'[3]Drug of Choice by County'!$X$30:$X$42+'[4]Drug of Choice by County'!$X$30:$X$42</f>
        <v>4</v>
      </c>
      <c r="Y37" s="21">
        <f t="shared" si="34"/>
        <v>5.7971014492753624E-2</v>
      </c>
      <c r="Z37" s="22">
        <f t="shared" si="35"/>
        <v>10</v>
      </c>
      <c r="AA37" s="21">
        <f t="shared" si="36"/>
        <v>4.2016806722689079E-2</v>
      </c>
      <c r="AB37" s="20">
        <f>'[5]Drug of Choice by County'!$V$30:$V$41+'[6]Drug of Choice by County'!$AB$30:$AB$41+'[7]Drug of Choice by County'!$V$30:$V$41+'[8]Drug of Choice by County'!$V$30:$V$41</f>
        <v>6</v>
      </c>
      <c r="AC37" s="21">
        <f t="shared" si="37"/>
        <v>6.3829787234042548E-2</v>
      </c>
      <c r="AD37" s="20">
        <f>'[5]Drug of Choice by County'!$X$30:$X$41+'[6]Drug of Choice by County'!$AD$30:$AD$41+'[7]Drug of Choice by County'!$X$30:$X$41+'[8]Drug of Choice by County'!$X$30:$X$41</f>
        <v>8</v>
      </c>
      <c r="AE37" s="21">
        <f t="shared" si="38"/>
        <v>9.5238095238095233E-2</v>
      </c>
      <c r="AF37" s="20">
        <f>'[5]Drug of Choice by County'!$Z$30:$Z$41+'[6]Drug of Choice by County'!$AF$30:$AF$41+'[7]Drug of Choice by County'!$Z$30:$Z$41+'[8]Drug of Choice by County'!$Z$30:$Z$41</f>
        <v>4</v>
      </c>
      <c r="AG37" s="21">
        <f t="shared" si="39"/>
        <v>4.1237113402061855E-2</v>
      </c>
      <c r="AH37" s="65">
        <f t="shared" si="40"/>
        <v>18</v>
      </c>
      <c r="AI37" s="66">
        <f t="shared" si="41"/>
        <v>6.545454545454546E-2</v>
      </c>
      <c r="AJ37" s="65">
        <f t="shared" si="42"/>
        <v>39</v>
      </c>
      <c r="AK37" s="68">
        <f t="shared" si="43"/>
        <v>4.0582726326742979E-2</v>
      </c>
      <c r="AL37" s="25" t="s">
        <v>21</v>
      </c>
    </row>
    <row r="38" spans="1:38" x14ac:dyDescent="0.25">
      <c r="A38" s="18" t="s">
        <v>22</v>
      </c>
      <c r="B38" s="18"/>
      <c r="C38" s="19"/>
      <c r="D38" s="20">
        <f>'[1]Drug of Choice by County'!$D$30:$D$42+'[2]Drug of Choice by County'!$D$30:$D$42+'[3]Drug of Choice by County'!$D$30:$D$42+'[4]Drug of Choice by County'!$D$30:$D$42</f>
        <v>0</v>
      </c>
      <c r="E38" s="21">
        <f t="shared" si="22"/>
        <v>0</v>
      </c>
      <c r="F38" s="20" t="e">
        <f>'[1]Drug of Choice by County'!$F$30:$F$42+'[2]Drug of Choice by County'!$F$30:$F$42+'[3]Drug of Choice by County'!$F$30:$F$42+'[4]Drug of Choice by County'!$F$30:$F$42</f>
        <v>#REF!</v>
      </c>
      <c r="G38" s="21" t="e">
        <f t="shared" si="23"/>
        <v>#REF!</v>
      </c>
      <c r="H38" s="20">
        <f>'[1]Drug of Choice by County'!$H$30:$H$42+'[2]Drug of Choice by County'!$H$30:$H$42+'[3]Drug of Choice by County'!$H$30:$H$42+'[4]Drug of Choice by County'!$H$30:$H$42</f>
        <v>3</v>
      </c>
      <c r="I38" s="21">
        <f t="shared" si="24"/>
        <v>4.2253521126760563E-2</v>
      </c>
      <c r="J38" s="22" t="e">
        <f t="shared" si="25"/>
        <v>#REF!</v>
      </c>
      <c r="K38" s="21" t="e">
        <f t="shared" si="26"/>
        <v>#REF!</v>
      </c>
      <c r="L38" s="20">
        <f>'[1]Drug of Choice by County'!$L$30:$L$42+'[2]Drug of Choice by County'!$L$30:$L$42+'[3]Drug of Choice by County'!$L$30:$L$42+'[4]Drug of Choice by County'!$L$30:$L$42</f>
        <v>0</v>
      </c>
      <c r="M38" s="21">
        <f t="shared" si="27"/>
        <v>0</v>
      </c>
      <c r="N38" s="20">
        <f>'[1]Drug of Choice by County'!$N$30:$N$42+'[2]Drug of Choice by County'!$N$30:$N$42+'[3]Drug of Choice by County'!$N$30:$N$42+'[4]Drug of Choice by County'!$N$30:$N$42</f>
        <v>0</v>
      </c>
      <c r="O38" s="21">
        <f t="shared" si="28"/>
        <v>0</v>
      </c>
      <c r="P38" s="20">
        <f>'[1]Drug of Choice by County'!$P$30:$P$42+'[2]Drug of Choice by County'!$P$30:$P$42+'[3]Drug of Choice by County'!$P$30:$P$42+'[4]Drug of Choice by County'!$P$30:$P$42</f>
        <v>1</v>
      </c>
      <c r="Q38" s="21">
        <f t="shared" si="29"/>
        <v>1.4925373134328358E-2</v>
      </c>
      <c r="R38" s="22">
        <f t="shared" si="30"/>
        <v>1</v>
      </c>
      <c r="S38" s="21">
        <f t="shared" si="31"/>
        <v>4.5662100456621002E-3</v>
      </c>
      <c r="T38" s="20">
        <f>'[1]Drug of Choice by County'!$T$30:$T$42+'[2]Drug of Choice by County'!$T$30:$T$42+'[3]Drug of Choice by County'!$T$30:$T$42+'[4]Drug of Choice by County'!$T$30:$T$42</f>
        <v>0</v>
      </c>
      <c r="U38" s="21">
        <f t="shared" si="32"/>
        <v>0</v>
      </c>
      <c r="V38" s="20">
        <f>'[1]Drug of Choice by County'!$V$30:$V$42+'[2]Drug of Choice by County'!$V$30:$V$42+'[3]Drug of Choice by County'!$V$30:$V$42+'[4]Drug of Choice by County'!$V$30:$V$42</f>
        <v>0</v>
      </c>
      <c r="W38" s="21">
        <f t="shared" si="33"/>
        <v>0</v>
      </c>
      <c r="X38" s="20">
        <f>'[1]Drug of Choice by County'!$X$30:$X$42+'[2]Drug of Choice by County'!$X$30:$X$42+'[3]Drug of Choice by County'!$X$30:$X$42+'[4]Drug of Choice by County'!$X$30:$X$42</f>
        <v>0</v>
      </c>
      <c r="Y38" s="21">
        <f t="shared" si="34"/>
        <v>0</v>
      </c>
      <c r="Z38" s="22">
        <f t="shared" si="35"/>
        <v>0</v>
      </c>
      <c r="AA38" s="21">
        <f t="shared" si="36"/>
        <v>0</v>
      </c>
      <c r="AB38" s="20">
        <f>'[5]Drug of Choice by County'!$V$30:$V$41+'[6]Drug of Choice by County'!$AB$30:$AB$41+'[7]Drug of Choice by County'!$V$30:$V$41+'[8]Drug of Choice by County'!$V$30:$V$41</f>
        <v>0</v>
      </c>
      <c r="AC38" s="21">
        <f t="shared" si="37"/>
        <v>0</v>
      </c>
      <c r="AD38" s="20">
        <f>'[5]Drug of Choice by County'!$X$30:$X$41+'[6]Drug of Choice by County'!$AD$30:$AD$41+'[7]Drug of Choice by County'!$X$30:$X$41+'[8]Drug of Choice by County'!$X$30:$X$41</f>
        <v>0</v>
      </c>
      <c r="AE38" s="21">
        <f t="shared" si="38"/>
        <v>0</v>
      </c>
      <c r="AF38" s="20">
        <f>'[5]Drug of Choice by County'!$Z$30:$Z$41+'[6]Drug of Choice by County'!$AF$30:$AF$41+'[7]Drug of Choice by County'!$Z$30:$Z$41+'[8]Drug of Choice by County'!$Z$30:$Z$41</f>
        <v>0</v>
      </c>
      <c r="AG38" s="21">
        <f t="shared" si="39"/>
        <v>0</v>
      </c>
      <c r="AH38" s="65">
        <f t="shared" si="40"/>
        <v>0</v>
      </c>
      <c r="AI38" s="66">
        <f t="shared" si="41"/>
        <v>0</v>
      </c>
      <c r="AJ38" s="65" t="e">
        <f t="shared" si="42"/>
        <v>#REF!</v>
      </c>
      <c r="AK38" s="66" t="e">
        <f t="shared" si="43"/>
        <v>#REF!</v>
      </c>
      <c r="AL38" s="67" t="s">
        <v>22</v>
      </c>
    </row>
    <row r="39" spans="1:38" x14ac:dyDescent="0.25">
      <c r="A39" s="18" t="s">
        <v>23</v>
      </c>
      <c r="B39" s="18"/>
      <c r="C39" s="19"/>
      <c r="D39" s="20">
        <f>'[1]Drug of Choice by County'!$D$30:$D$42+'[2]Drug of Choice by County'!$D$30:$D$42+'[3]Drug of Choice by County'!$D$30:$D$42+'[4]Drug of Choice by County'!$D$30:$D$42</f>
        <v>0</v>
      </c>
      <c r="E39" s="21">
        <f t="shared" si="22"/>
        <v>0</v>
      </c>
      <c r="F39" s="20" t="e">
        <f>'[1]Drug of Choice by County'!$F$30:$F$42+'[2]Drug of Choice by County'!$F$30:$F$42+'[3]Drug of Choice by County'!$F$30:$F$42+'[4]Drug of Choice by County'!$F$30:$F$42</f>
        <v>#REF!</v>
      </c>
      <c r="G39" s="21" t="e">
        <f t="shared" si="23"/>
        <v>#REF!</v>
      </c>
      <c r="H39" s="20">
        <f>'[1]Drug of Choice by County'!$H$30:$H$42+'[2]Drug of Choice by County'!$H$30:$H$42+'[3]Drug of Choice by County'!$H$30:$H$42+'[4]Drug of Choice by County'!$H$30:$H$42</f>
        <v>0</v>
      </c>
      <c r="I39" s="21">
        <f t="shared" si="24"/>
        <v>0</v>
      </c>
      <c r="J39" s="22" t="e">
        <f t="shared" si="25"/>
        <v>#REF!</v>
      </c>
      <c r="K39" s="21" t="e">
        <f t="shared" si="26"/>
        <v>#REF!</v>
      </c>
      <c r="L39" s="20">
        <f>'[1]Drug of Choice by County'!$L$30:$L$42+'[2]Drug of Choice by County'!$L$30:$L$42+'[3]Drug of Choice by County'!$L$30:$L$42+'[4]Drug of Choice by County'!$L$30:$L$42</f>
        <v>0</v>
      </c>
      <c r="M39" s="21">
        <f t="shared" si="27"/>
        <v>0</v>
      </c>
      <c r="N39" s="20">
        <f>'[1]Drug of Choice by County'!$N$30:$N$42+'[2]Drug of Choice by County'!$N$30:$N$42+'[3]Drug of Choice by County'!$N$30:$N$42+'[4]Drug of Choice by County'!$N$30:$N$42</f>
        <v>0</v>
      </c>
      <c r="O39" s="21">
        <f t="shared" si="28"/>
        <v>0</v>
      </c>
      <c r="P39" s="20">
        <f>'[1]Drug of Choice by County'!$P$30:$P$42+'[2]Drug of Choice by County'!$P$30:$P$42+'[3]Drug of Choice by County'!$P$30:$P$42+'[4]Drug of Choice by County'!$P$30:$P$42</f>
        <v>0</v>
      </c>
      <c r="Q39" s="21">
        <f t="shared" si="29"/>
        <v>0</v>
      </c>
      <c r="R39" s="22">
        <f t="shared" si="30"/>
        <v>0</v>
      </c>
      <c r="S39" s="21">
        <f t="shared" si="31"/>
        <v>0</v>
      </c>
      <c r="T39" s="20">
        <f>'[1]Drug of Choice by County'!$T$30:$T$42+'[2]Drug of Choice by County'!$T$30:$T$42+'[3]Drug of Choice by County'!$T$30:$T$42+'[4]Drug of Choice by County'!$T$30:$T$42</f>
        <v>0</v>
      </c>
      <c r="U39" s="21">
        <f t="shared" si="32"/>
        <v>0</v>
      </c>
      <c r="V39" s="20">
        <f>'[1]Drug of Choice by County'!$V$30:$V$42+'[2]Drug of Choice by County'!$V$30:$V$42+'[3]Drug of Choice by County'!$V$30:$V$42+'[4]Drug of Choice by County'!$V$30:$V$42</f>
        <v>0</v>
      </c>
      <c r="W39" s="21">
        <f t="shared" si="33"/>
        <v>0</v>
      </c>
      <c r="X39" s="20">
        <f>'[1]Drug of Choice by County'!$X$30:$X$42+'[2]Drug of Choice by County'!$X$30:$X$42+'[3]Drug of Choice by County'!$X$30:$X$42+'[4]Drug of Choice by County'!$X$30:$X$42</f>
        <v>0</v>
      </c>
      <c r="Y39" s="21">
        <f t="shared" si="34"/>
        <v>0</v>
      </c>
      <c r="Z39" s="22">
        <f t="shared" si="35"/>
        <v>0</v>
      </c>
      <c r="AA39" s="21">
        <f t="shared" si="36"/>
        <v>0</v>
      </c>
      <c r="AB39" s="20">
        <f>'[5]Drug of Choice by County'!$V$30:$V$41+'[6]Drug of Choice by County'!$AB$30:$AB$41+'[7]Drug of Choice by County'!$V$30:$V$41+'[8]Drug of Choice by County'!$V$30:$V$41</f>
        <v>0</v>
      </c>
      <c r="AC39" s="21">
        <f t="shared" si="37"/>
        <v>0</v>
      </c>
      <c r="AD39" s="20">
        <f>'[5]Drug of Choice by County'!$X$30:$X$41+'[6]Drug of Choice by County'!$AD$30:$AD$41+'[7]Drug of Choice by County'!$X$30:$X$41+'[8]Drug of Choice by County'!$X$30:$X$41</f>
        <v>0</v>
      </c>
      <c r="AE39" s="21">
        <f t="shared" si="38"/>
        <v>0</v>
      </c>
      <c r="AF39" s="20">
        <f>'[5]Drug of Choice by County'!$Z$30:$Z$41+'[6]Drug of Choice by County'!$AF$30:$AF$41+'[7]Drug of Choice by County'!$Z$30:$Z$41+'[8]Drug of Choice by County'!$Z$30:$Z$41</f>
        <v>0</v>
      </c>
      <c r="AG39" s="21">
        <f t="shared" si="39"/>
        <v>0</v>
      </c>
      <c r="AH39" s="65">
        <f t="shared" si="40"/>
        <v>0</v>
      </c>
      <c r="AI39" s="66">
        <f t="shared" si="41"/>
        <v>0</v>
      </c>
      <c r="AJ39" s="65" t="e">
        <f t="shared" si="42"/>
        <v>#REF!</v>
      </c>
      <c r="AK39" s="66" t="e">
        <f t="shared" si="43"/>
        <v>#REF!</v>
      </c>
      <c r="AL39" s="67" t="s">
        <v>23</v>
      </c>
    </row>
    <row r="40" spans="1:38" x14ac:dyDescent="0.25">
      <c r="A40" s="18" t="s">
        <v>24</v>
      </c>
      <c r="B40" s="18"/>
      <c r="C40" s="19"/>
      <c r="D40" s="20">
        <f>'[1]Drug of Choice by County'!$D$30:$D$42+'[2]Drug of Choice by County'!$D$30:$D$42+'[3]Drug of Choice by County'!$D$30:$D$42+'[4]Drug of Choice by County'!$D$30:$D$42</f>
        <v>0</v>
      </c>
      <c r="E40" s="21">
        <f t="shared" si="22"/>
        <v>0</v>
      </c>
      <c r="F40" s="20" t="e">
        <f>'[1]Drug of Choice by County'!$F$30:$F$42+'[2]Drug of Choice by County'!$F$30:$F$42+'[3]Drug of Choice by County'!$F$30:$F$42+'[4]Drug of Choice by County'!$F$30:$F$42</f>
        <v>#REF!</v>
      </c>
      <c r="G40" s="21" t="e">
        <f t="shared" si="23"/>
        <v>#REF!</v>
      </c>
      <c r="H40" s="20">
        <f>'[1]Drug of Choice by County'!$H$30:$H$42+'[2]Drug of Choice by County'!$H$30:$H$42+'[3]Drug of Choice by County'!$H$30:$H$42+'[4]Drug of Choice by County'!$H$30:$H$42</f>
        <v>0</v>
      </c>
      <c r="I40" s="21">
        <f t="shared" si="24"/>
        <v>0</v>
      </c>
      <c r="J40" s="22" t="e">
        <f t="shared" si="25"/>
        <v>#REF!</v>
      </c>
      <c r="K40" s="21" t="e">
        <f t="shared" si="26"/>
        <v>#REF!</v>
      </c>
      <c r="L40" s="20">
        <f>'[1]Drug of Choice by County'!$L$30:$L$42+'[2]Drug of Choice by County'!$L$30:$L$42+'[3]Drug of Choice by County'!$L$30:$L$42+'[4]Drug of Choice by County'!$L$30:$L$42</f>
        <v>1</v>
      </c>
      <c r="M40" s="21">
        <f t="shared" si="27"/>
        <v>1.2345679012345678E-2</v>
      </c>
      <c r="N40" s="20">
        <f>'[1]Drug of Choice by County'!$N$30:$N$42+'[2]Drug of Choice by County'!$N$30:$N$42+'[3]Drug of Choice by County'!$N$30:$N$42+'[4]Drug of Choice by County'!$N$30:$N$42</f>
        <v>3</v>
      </c>
      <c r="O40" s="21">
        <f t="shared" si="28"/>
        <v>4.2253521126760563E-2</v>
      </c>
      <c r="P40" s="20">
        <f>'[1]Drug of Choice by County'!$P$30:$P$42+'[2]Drug of Choice by County'!$P$30:$P$42+'[3]Drug of Choice by County'!$P$30:$P$42+'[4]Drug of Choice by County'!$P$30:$P$42</f>
        <v>3</v>
      </c>
      <c r="Q40" s="21">
        <f t="shared" si="29"/>
        <v>4.4776119402985072E-2</v>
      </c>
      <c r="R40" s="22">
        <f t="shared" si="30"/>
        <v>7</v>
      </c>
      <c r="S40" s="21">
        <f t="shared" si="31"/>
        <v>3.1963470319634701E-2</v>
      </c>
      <c r="T40" s="20">
        <f>'[1]Drug of Choice by County'!$T$30:$T$42+'[2]Drug of Choice by County'!$T$30:$T$42+'[3]Drug of Choice by County'!$T$30:$T$42+'[4]Drug of Choice by County'!$T$30:$T$42</f>
        <v>3</v>
      </c>
      <c r="U40" s="21">
        <f t="shared" si="32"/>
        <v>3.6585365853658534E-2</v>
      </c>
      <c r="V40" s="20">
        <f>'[1]Drug of Choice by County'!$V$30:$V$42+'[2]Drug of Choice by County'!$V$30:$V$42+'[3]Drug of Choice by County'!$V$30:$V$42+'[4]Drug of Choice by County'!$V$30:$V$42</f>
        <v>3</v>
      </c>
      <c r="W40" s="21">
        <f t="shared" si="33"/>
        <v>3.4482758620689655E-2</v>
      </c>
      <c r="X40" s="20">
        <f>'[1]Drug of Choice by County'!$X$30:$X$42+'[2]Drug of Choice by County'!$X$30:$X$42+'[3]Drug of Choice by County'!$X$30:$X$42+'[4]Drug of Choice by County'!$X$30:$X$42</f>
        <v>0</v>
      </c>
      <c r="Y40" s="21">
        <f t="shared" si="34"/>
        <v>0</v>
      </c>
      <c r="Z40" s="22">
        <f t="shared" si="35"/>
        <v>6</v>
      </c>
      <c r="AA40" s="21">
        <f t="shared" si="36"/>
        <v>2.5210084033613446E-2</v>
      </c>
      <c r="AB40" s="20">
        <f>'[5]Drug of Choice by County'!$V$30:$V$41+'[6]Drug of Choice by County'!$AB$30:$AB$41+'[7]Drug of Choice by County'!$V$30:$V$41+'[8]Drug of Choice by County'!$V$30:$V$41</f>
        <v>0</v>
      </c>
      <c r="AC40" s="21">
        <f t="shared" si="37"/>
        <v>0</v>
      </c>
      <c r="AD40" s="20">
        <f>'[5]Drug of Choice by County'!$X$30:$X$41+'[6]Drug of Choice by County'!$AD$30:$AD$41+'[7]Drug of Choice by County'!$X$30:$X$41+'[8]Drug of Choice by County'!$X$30:$X$41</f>
        <v>0</v>
      </c>
      <c r="AE40" s="21">
        <f t="shared" si="38"/>
        <v>0</v>
      </c>
      <c r="AF40" s="20">
        <f>'[5]Drug of Choice by County'!$Z$30:$Z$41+'[6]Drug of Choice by County'!$AF$30:$AF$41+'[7]Drug of Choice by County'!$Z$30:$Z$41+'[8]Drug of Choice by County'!$Z$30:$Z$41</f>
        <v>0</v>
      </c>
      <c r="AG40" s="21">
        <f t="shared" si="39"/>
        <v>0</v>
      </c>
      <c r="AH40" s="65">
        <f t="shared" si="40"/>
        <v>0</v>
      </c>
      <c r="AI40" s="66">
        <f t="shared" si="41"/>
        <v>0</v>
      </c>
      <c r="AJ40" s="65" t="e">
        <f t="shared" si="42"/>
        <v>#REF!</v>
      </c>
      <c r="AK40" s="66" t="e">
        <f t="shared" si="43"/>
        <v>#REF!</v>
      </c>
      <c r="AL40" s="67" t="s">
        <v>24</v>
      </c>
    </row>
    <row r="41" spans="1:38" x14ac:dyDescent="0.25">
      <c r="A41" s="18" t="s">
        <v>25</v>
      </c>
      <c r="B41" s="18"/>
      <c r="C41" s="19"/>
      <c r="D41" s="20">
        <f>'[1]Drug of Choice by County'!$D$30:$D$42+'[2]Drug of Choice by County'!$D$30:$D$42+'[3]Drug of Choice by County'!$D$30:$D$42+'[4]Drug of Choice by County'!$D$30:$D$42</f>
        <v>0</v>
      </c>
      <c r="E41" s="21">
        <f t="shared" si="22"/>
        <v>0</v>
      </c>
      <c r="F41" s="20" t="e">
        <f>'[1]Drug of Choice by County'!$F$30:$F$42+'[2]Drug of Choice by County'!$F$30:$F$42+'[3]Drug of Choice by County'!$F$30:$F$42+'[4]Drug of Choice by County'!$F$30:$F$42</f>
        <v>#REF!</v>
      </c>
      <c r="G41" s="21" t="e">
        <f t="shared" si="23"/>
        <v>#REF!</v>
      </c>
      <c r="H41" s="20">
        <f>'[1]Drug of Choice by County'!$H$30:$H$42+'[2]Drug of Choice by County'!$H$30:$H$42+'[3]Drug of Choice by County'!$H$30:$H$42+'[4]Drug of Choice by County'!$H$30:$H$42</f>
        <v>0</v>
      </c>
      <c r="I41" s="21">
        <f t="shared" si="24"/>
        <v>0</v>
      </c>
      <c r="J41" s="22" t="e">
        <f t="shared" si="25"/>
        <v>#REF!</v>
      </c>
      <c r="K41" s="21" t="e">
        <f t="shared" si="26"/>
        <v>#REF!</v>
      </c>
      <c r="L41" s="20">
        <f>'[1]Drug of Choice by County'!$L$30:$L$42+'[2]Drug of Choice by County'!$L$30:$L$42+'[3]Drug of Choice by County'!$L$30:$L$42+'[4]Drug of Choice by County'!$L$30:$L$42</f>
        <v>0</v>
      </c>
      <c r="M41" s="21">
        <f t="shared" si="27"/>
        <v>0</v>
      </c>
      <c r="N41" s="20">
        <f>'[1]Drug of Choice by County'!$N$30:$N$42+'[2]Drug of Choice by County'!$N$30:$N$42+'[3]Drug of Choice by County'!$N$30:$N$42+'[4]Drug of Choice by County'!$N$30:$N$42</f>
        <v>0</v>
      </c>
      <c r="O41" s="21">
        <f t="shared" si="28"/>
        <v>0</v>
      </c>
      <c r="P41" s="20">
        <f>'[1]Drug of Choice by County'!$P$30:$P$42+'[2]Drug of Choice by County'!$P$30:$P$42+'[3]Drug of Choice by County'!$P$30:$P$42+'[4]Drug of Choice by County'!$P$30:$P$42</f>
        <v>0</v>
      </c>
      <c r="Q41" s="21">
        <f t="shared" si="29"/>
        <v>0</v>
      </c>
      <c r="R41" s="22">
        <f t="shared" si="30"/>
        <v>0</v>
      </c>
      <c r="S41" s="21">
        <f t="shared" si="31"/>
        <v>0</v>
      </c>
      <c r="T41" s="20">
        <f>'[1]Drug of Choice by County'!$T$30:$T$42+'[2]Drug of Choice by County'!$T$30:$T$42+'[3]Drug of Choice by County'!$T$30:$T$42+'[4]Drug of Choice by County'!$T$30:$T$42</f>
        <v>0</v>
      </c>
      <c r="U41" s="21">
        <f t="shared" si="32"/>
        <v>0</v>
      </c>
      <c r="V41" s="20">
        <f>'[1]Drug of Choice by County'!$V$30:$V$42+'[2]Drug of Choice by County'!$V$30:$V$42+'[3]Drug of Choice by County'!$V$30:$V$42+'[4]Drug of Choice by County'!$V$30:$V$42</f>
        <v>0</v>
      </c>
      <c r="W41" s="21">
        <f t="shared" si="33"/>
        <v>0</v>
      </c>
      <c r="X41" s="20">
        <f>'[1]Drug of Choice by County'!$X$30:$X$42+'[2]Drug of Choice by County'!$X$30:$X$42+'[3]Drug of Choice by County'!$X$30:$X$42+'[4]Drug of Choice by County'!$X$30:$X$42</f>
        <v>0</v>
      </c>
      <c r="Y41" s="21">
        <f t="shared" si="34"/>
        <v>0</v>
      </c>
      <c r="Z41" s="22">
        <f t="shared" si="35"/>
        <v>0</v>
      </c>
      <c r="AA41" s="21">
        <f t="shared" si="36"/>
        <v>0</v>
      </c>
      <c r="AB41" s="20">
        <f>'[5]Drug of Choice by County'!$V$30:$V$41+'[6]Drug of Choice by County'!$AB$30:$AB$41+'[7]Drug of Choice by County'!$V$30:$V$41+'[8]Drug of Choice by County'!$V$30:$V$41</f>
        <v>0</v>
      </c>
      <c r="AC41" s="21">
        <f t="shared" si="37"/>
        <v>0</v>
      </c>
      <c r="AD41" s="20">
        <f>'[5]Drug of Choice by County'!$X$30:$X$41+'[6]Drug of Choice by County'!$AD$30:$AD$41+'[7]Drug of Choice by County'!$X$30:$X$41+'[8]Drug of Choice by County'!$X$30:$X$41</f>
        <v>0</v>
      </c>
      <c r="AE41" s="21">
        <f t="shared" si="38"/>
        <v>0</v>
      </c>
      <c r="AF41" s="20">
        <f>'[5]Drug of Choice by County'!$Z$30:$Z$41+'[6]Drug of Choice by County'!$AF$30:$AF$41+'[7]Drug of Choice by County'!$Z$30:$Z$41+'[8]Drug of Choice by County'!$Z$30:$Z$41</f>
        <v>0</v>
      </c>
      <c r="AG41" s="21">
        <f t="shared" si="39"/>
        <v>0</v>
      </c>
      <c r="AH41" s="65">
        <f t="shared" si="40"/>
        <v>0</v>
      </c>
      <c r="AI41" s="66">
        <f t="shared" si="41"/>
        <v>0</v>
      </c>
      <c r="AJ41" s="65" t="e">
        <f t="shared" si="42"/>
        <v>#REF!</v>
      </c>
      <c r="AK41" s="66" t="e">
        <f t="shared" si="43"/>
        <v>#REF!</v>
      </c>
      <c r="AL41" s="67" t="s">
        <v>25</v>
      </c>
    </row>
    <row r="42" spans="1:38" x14ac:dyDescent="0.25">
      <c r="A42" s="23" t="s">
        <v>30</v>
      </c>
      <c r="B42" s="19"/>
      <c r="C42" s="19"/>
      <c r="D42" s="20">
        <f>'[1]Drug of Choice by County'!$D$30:$D$42+'[2]Drug of Choice by County'!$D$30:$D$42+'[3]Drug of Choice by County'!$D$30:$D$42+'[4]Drug of Choice by County'!$D$30:$D$42</f>
        <v>78</v>
      </c>
      <c r="E42" s="21">
        <f t="shared" si="22"/>
        <v>1</v>
      </c>
      <c r="F42" s="20">
        <f>'[1]Drug of Choice by County'!$F$30:$F$42+'[2]Drug of Choice by County'!$F$30:$F$42+'[3]Drug of Choice by County'!$F$30:$F$42+'[4]Drug of Choice by County'!$F$30:$F$42</f>
        <v>80</v>
      </c>
      <c r="G42" s="21">
        <f t="shared" si="23"/>
        <v>1</v>
      </c>
      <c r="H42" s="20">
        <f>'[1]Drug of Choice by County'!$H$30:$H$42+'[2]Drug of Choice by County'!$H$30:$H$42+'[3]Drug of Choice by County'!$H$30:$H$42+'[4]Drug of Choice by County'!$H$30:$H$42</f>
        <v>71</v>
      </c>
      <c r="I42" s="21">
        <f t="shared" si="24"/>
        <v>1</v>
      </c>
      <c r="J42" s="22">
        <f t="shared" si="25"/>
        <v>229</v>
      </c>
      <c r="K42" s="21">
        <f t="shared" si="26"/>
        <v>1</v>
      </c>
      <c r="L42" s="20">
        <f>'[1]Drug of Choice by County'!$L$30:$L$42+'[2]Drug of Choice by County'!$L$30:$L$42+'[3]Drug of Choice by County'!$L$30:$L$42+'[4]Drug of Choice by County'!$L$30:$L$42</f>
        <v>81</v>
      </c>
      <c r="M42" s="21">
        <f t="shared" si="27"/>
        <v>1</v>
      </c>
      <c r="N42" s="20">
        <f>'[1]Drug of Choice by County'!$N$30:$N$42+'[2]Drug of Choice by County'!$N$30:$N$42+'[3]Drug of Choice by County'!$N$30:$N$42+'[4]Drug of Choice by County'!$N$30:$N$42</f>
        <v>71</v>
      </c>
      <c r="O42" s="21">
        <f t="shared" si="28"/>
        <v>1</v>
      </c>
      <c r="P42" s="20">
        <f>'[1]Drug of Choice by County'!$P$30:$P$42+'[2]Drug of Choice by County'!$P$30:$P$42+'[3]Drug of Choice by County'!$P$30:$P$42+'[4]Drug of Choice by County'!$P$30:$P$42</f>
        <v>67</v>
      </c>
      <c r="Q42" s="21">
        <f t="shared" si="29"/>
        <v>1</v>
      </c>
      <c r="R42" s="22">
        <f t="shared" si="30"/>
        <v>219</v>
      </c>
      <c r="S42" s="21">
        <f t="shared" si="31"/>
        <v>1</v>
      </c>
      <c r="T42" s="20">
        <f>'[1]Drug of Choice by County'!$T$30:$T$42+'[2]Drug of Choice by County'!$T$30:$T$42+'[3]Drug of Choice by County'!$T$30:$T$42+'[4]Drug of Choice by County'!$T$30:$T$42</f>
        <v>82</v>
      </c>
      <c r="U42" s="21">
        <f t="shared" si="32"/>
        <v>1</v>
      </c>
      <c r="V42" s="20">
        <f>'[1]Drug of Choice by County'!$V$30:$V$42+'[2]Drug of Choice by County'!$V$30:$V$42+'[3]Drug of Choice by County'!$V$30:$V$42+'[4]Drug of Choice by County'!$V$30:$V$42</f>
        <v>87</v>
      </c>
      <c r="W42" s="21">
        <f t="shared" si="33"/>
        <v>1</v>
      </c>
      <c r="X42" s="20">
        <f>'[1]Drug of Choice by County'!$X$30:$X$42+'[2]Drug of Choice by County'!$X$30:$X$42+'[3]Drug of Choice by County'!$X$30:$X$42+'[4]Drug of Choice by County'!$X$30:$X$42</f>
        <v>69</v>
      </c>
      <c r="Y42" s="21">
        <f t="shared" si="34"/>
        <v>1</v>
      </c>
      <c r="Z42" s="22">
        <f t="shared" si="35"/>
        <v>238</v>
      </c>
      <c r="AA42" s="21">
        <f t="shared" si="36"/>
        <v>1</v>
      </c>
      <c r="AB42" s="95">
        <f>SUM(AB30:AB41)</f>
        <v>94</v>
      </c>
      <c r="AC42" s="21">
        <f t="shared" si="37"/>
        <v>1</v>
      </c>
      <c r="AD42" s="20">
        <f>SUM(AD30:AD41)</f>
        <v>84</v>
      </c>
      <c r="AE42" s="21">
        <f t="shared" si="38"/>
        <v>1</v>
      </c>
      <c r="AF42" s="95">
        <f>SUM(AF30:AF41)</f>
        <v>97</v>
      </c>
      <c r="AG42" s="21">
        <f t="shared" si="39"/>
        <v>1</v>
      </c>
      <c r="AH42" s="65">
        <f t="shared" si="40"/>
        <v>275</v>
      </c>
      <c r="AI42" s="66">
        <f t="shared" si="41"/>
        <v>1</v>
      </c>
      <c r="AJ42" s="65">
        <f t="shared" si="42"/>
        <v>961</v>
      </c>
      <c r="AK42" s="66">
        <f t="shared" si="43"/>
        <v>1</v>
      </c>
      <c r="AL42" s="71" t="s">
        <v>30</v>
      </c>
    </row>
    <row r="43" spans="1:38" x14ac:dyDescent="0.25">
      <c r="A43" s="26" t="s">
        <v>27</v>
      </c>
      <c r="B43" s="26"/>
      <c r="C43" s="26"/>
      <c r="D43" s="20"/>
      <c r="E43" s="28"/>
      <c r="F43" s="27"/>
      <c r="G43" s="29"/>
      <c r="H43" s="27"/>
      <c r="I43" s="27"/>
      <c r="J43" s="48"/>
      <c r="K43" s="27"/>
      <c r="L43" s="27"/>
      <c r="M43" s="27"/>
      <c r="N43" s="27"/>
      <c r="O43" s="29"/>
      <c r="P43" s="27"/>
      <c r="Q43" s="27"/>
      <c r="R43" s="48"/>
      <c r="S43" s="27"/>
      <c r="T43" s="27"/>
      <c r="U43" s="27"/>
      <c r="V43" s="27"/>
      <c r="W43" s="27"/>
      <c r="X43" s="27"/>
      <c r="Y43" s="27"/>
      <c r="Z43" s="48"/>
      <c r="AA43" s="27"/>
      <c r="AB43" s="27"/>
      <c r="AC43" s="27"/>
      <c r="AD43" s="27"/>
      <c r="AE43" s="27"/>
      <c r="AF43" s="27"/>
      <c r="AG43" s="29"/>
    </row>
    <row r="44" spans="1:38" x14ac:dyDescent="0.25">
      <c r="A44" s="26" t="s">
        <v>28</v>
      </c>
      <c r="B44" s="26"/>
      <c r="C44" s="26"/>
      <c r="D44" s="20"/>
      <c r="E44" s="28"/>
      <c r="F44" s="27"/>
      <c r="G44" s="27"/>
      <c r="H44" s="27"/>
      <c r="I44" s="27"/>
      <c r="J44" s="48"/>
      <c r="K44" s="27"/>
      <c r="L44" s="27"/>
      <c r="M44" s="27"/>
      <c r="N44" s="27"/>
      <c r="O44" s="27"/>
      <c r="P44" s="27"/>
      <c r="Q44" s="27"/>
      <c r="R44" s="48"/>
      <c r="S44" s="27"/>
      <c r="T44" s="27"/>
      <c r="U44" s="27"/>
      <c r="V44" s="27"/>
      <c r="W44" s="27"/>
      <c r="X44" s="27"/>
      <c r="Y44" s="27"/>
      <c r="Z44" s="48"/>
      <c r="AA44" s="27"/>
      <c r="AB44" s="27"/>
      <c r="AC44" s="27"/>
      <c r="AD44" s="27"/>
      <c r="AE44" s="27"/>
      <c r="AF44" s="27"/>
      <c r="AG44" s="27"/>
    </row>
    <row r="45" spans="1:38" x14ac:dyDescent="0.25">
      <c r="A45" s="26"/>
      <c r="B45" s="26"/>
      <c r="C45" s="26"/>
      <c r="D45" s="20"/>
      <c r="E45" s="28"/>
      <c r="F45" s="27"/>
      <c r="G45" s="27"/>
      <c r="H45" s="27"/>
      <c r="I45" s="27"/>
      <c r="J45" s="48"/>
      <c r="K45" s="27"/>
      <c r="L45" s="27"/>
      <c r="M45" s="27"/>
      <c r="N45" s="27"/>
      <c r="O45" s="27"/>
      <c r="P45" s="27"/>
      <c r="Q45" s="27"/>
      <c r="R45" s="48"/>
      <c r="S45" s="27"/>
      <c r="T45" s="27"/>
      <c r="U45" s="27"/>
      <c r="V45" s="27"/>
      <c r="W45" s="27"/>
      <c r="X45" s="27"/>
      <c r="Y45" s="27"/>
      <c r="Z45" s="48"/>
      <c r="AA45" s="27"/>
      <c r="AB45" s="27"/>
      <c r="AC45" s="27"/>
      <c r="AD45" s="27"/>
      <c r="AE45" s="27"/>
      <c r="AF45" s="27"/>
      <c r="AG45" s="27"/>
    </row>
    <row r="46" spans="1:38" ht="20.25" x14ac:dyDescent="0.3">
      <c r="A46" s="8" t="s">
        <v>31</v>
      </c>
      <c r="B46" s="9"/>
      <c r="C46" s="9"/>
      <c r="D46" s="20"/>
      <c r="E46" s="11"/>
      <c r="F46" s="10"/>
      <c r="G46" s="10"/>
      <c r="H46" s="10"/>
      <c r="I46" s="10"/>
      <c r="J46" s="46"/>
      <c r="K46" s="10"/>
      <c r="L46" s="10"/>
      <c r="M46" s="10"/>
      <c r="N46" s="10"/>
      <c r="O46" s="10"/>
      <c r="P46" s="10"/>
      <c r="Q46" s="10"/>
      <c r="R46" s="46"/>
      <c r="S46" s="10"/>
      <c r="T46" s="10"/>
      <c r="U46" s="10"/>
      <c r="V46" s="2"/>
      <c r="W46" s="2"/>
      <c r="X46" s="2"/>
      <c r="Y46" s="2"/>
      <c r="Z46" s="45"/>
      <c r="AA46" s="2"/>
      <c r="AB46" s="2"/>
      <c r="AC46" s="2"/>
      <c r="AD46" s="2"/>
      <c r="AE46" s="2"/>
      <c r="AF46" s="2"/>
      <c r="AG46" s="2"/>
    </row>
    <row r="47" spans="1:38" ht="31.5" x14ac:dyDescent="0.25">
      <c r="A47" s="12" t="s">
        <v>7</v>
      </c>
      <c r="B47" s="13"/>
      <c r="C47" s="14"/>
      <c r="D47" s="44">
        <v>43664</v>
      </c>
      <c r="E47" s="16" t="s">
        <v>8</v>
      </c>
      <c r="F47" s="15">
        <v>43313</v>
      </c>
      <c r="G47" s="15" t="s">
        <v>8</v>
      </c>
      <c r="H47" s="15">
        <v>43344</v>
      </c>
      <c r="I47" s="15" t="s">
        <v>8</v>
      </c>
      <c r="J47" s="47" t="s">
        <v>9</v>
      </c>
      <c r="K47" s="17" t="s">
        <v>8</v>
      </c>
      <c r="L47" s="15">
        <v>43374</v>
      </c>
      <c r="M47" s="15" t="s">
        <v>8</v>
      </c>
      <c r="N47" s="15">
        <v>43405</v>
      </c>
      <c r="O47" s="15" t="s">
        <v>8</v>
      </c>
      <c r="P47" s="15">
        <v>43435</v>
      </c>
      <c r="Q47" s="30" t="s">
        <v>8</v>
      </c>
      <c r="R47" s="47" t="s">
        <v>10</v>
      </c>
      <c r="S47" s="17" t="s">
        <v>8</v>
      </c>
      <c r="T47" s="15">
        <v>43466</v>
      </c>
      <c r="U47" s="30" t="s">
        <v>8</v>
      </c>
      <c r="V47" s="15">
        <v>43497</v>
      </c>
      <c r="W47" s="15" t="s">
        <v>8</v>
      </c>
      <c r="X47" s="15">
        <v>43525</v>
      </c>
      <c r="Y47" s="30" t="s">
        <v>8</v>
      </c>
      <c r="Z47" s="47" t="s">
        <v>11</v>
      </c>
      <c r="AA47" s="17" t="s">
        <v>8</v>
      </c>
      <c r="AB47" s="15">
        <v>43556</v>
      </c>
      <c r="AC47" s="15" t="s">
        <v>8</v>
      </c>
      <c r="AD47" s="15">
        <v>43586</v>
      </c>
      <c r="AE47" s="15" t="s">
        <v>8</v>
      </c>
      <c r="AF47" s="15">
        <v>43617</v>
      </c>
      <c r="AG47" s="15" t="s">
        <v>8</v>
      </c>
      <c r="AH47" s="17" t="s">
        <v>12</v>
      </c>
      <c r="AI47" s="17" t="s">
        <v>8</v>
      </c>
      <c r="AJ47" s="17" t="s">
        <v>13</v>
      </c>
      <c r="AK47" s="17" t="s">
        <v>8</v>
      </c>
      <c r="AL47" s="12" t="s">
        <v>7</v>
      </c>
    </row>
    <row r="48" spans="1:38" x14ac:dyDescent="0.25">
      <c r="A48" s="18" t="s">
        <v>14</v>
      </c>
      <c r="B48" s="18"/>
      <c r="C48" s="19"/>
      <c r="D48" s="20" t="e">
        <f>'[1]Drug of Choice by County'!$D$48:$D$60+'[2]Drug of Choice by County'!$D$48:$D$60+'[3]Drug of Choice by County'!$D$48:$D$60+'[4]Drug of Choice by County'!$D$48:$D$60</f>
        <v>#REF!</v>
      </c>
      <c r="E48" s="21" t="e">
        <f>D48/219</f>
        <v>#REF!</v>
      </c>
      <c r="F48" s="20" t="e">
        <f>'[1]Drug of Choice by County'!$F$48:$F$60+'[2]Drug of Choice by County'!$F$48:$F$60+'[3]Drug of Choice by County'!$F$48:$F$60+'[4]Drug of Choice by County'!$F$48:$F$60</f>
        <v>#REF!</v>
      </c>
      <c r="G48" s="31" t="e">
        <f>F48/228</f>
        <v>#REF!</v>
      </c>
      <c r="H48" s="20" t="e">
        <f>'[1]Drug of Choice by County'!$H$48:$H$60+'[2]Drug of Choice by County'!$H$48:$H$60+'[3]Drug of Choice by County'!$H$48:$H$60+'[4]Drug of Choice by County'!$H$48:$H$60</f>
        <v>#REF!</v>
      </c>
      <c r="I48" s="21" t="e">
        <f>H48/224</f>
        <v>#REF!</v>
      </c>
      <c r="J48" s="22" t="e">
        <f>D48+F48+H48</f>
        <v>#REF!</v>
      </c>
      <c r="K48" s="21" t="e">
        <f>J48/671</f>
        <v>#REF!</v>
      </c>
      <c r="L48" s="20" t="e">
        <f>'[1]Drug of Choice by County'!$L$48:$L$60+'[2]Drug of Choice by County'!$L$48:$L$60+'[3]Drug of Choice by County'!$L$48:$L$60+'[4]Drug of Choice by County'!$L$48:$L$60</f>
        <v>#REF!</v>
      </c>
      <c r="M48" s="21" t="e">
        <f>L48/224</f>
        <v>#REF!</v>
      </c>
      <c r="N48" s="20" t="e">
        <f>'[1]Drug of Choice by County'!$N$48:$N$60+'[2]Drug of Choice by County'!$N$48:$N$60+'[3]Drug of Choice by County'!$N$48:$N$60+'[4]Drug of Choice by County'!$N$48:$N$60</f>
        <v>#REF!</v>
      </c>
      <c r="O48" s="21" t="e">
        <f>N48/240</f>
        <v>#REF!</v>
      </c>
      <c r="P48" s="20" t="e">
        <f>'[1]Drug of Choice by County'!$P$48:$P$60+'[2]Drug of Choice by County'!$P$48:$P$60+'[3]Drug of Choice by County'!$P$48:$P$60+'[4]Drug of Choice by County'!$P$48:$P$60</f>
        <v>#REF!</v>
      </c>
      <c r="Q48" s="21" t="e">
        <f>P48/236</f>
        <v>#REF!</v>
      </c>
      <c r="R48" s="22" t="e">
        <f>L48+N48+P48</f>
        <v>#REF!</v>
      </c>
      <c r="S48" s="21" t="e">
        <f>R48/700</f>
        <v>#REF!</v>
      </c>
      <c r="T48" s="20" t="e">
        <f>'[1]Drug of Choice by County'!$T$48:$T$60+'[2]Drug of Choice by County'!$T$48:$T$60+'[3]Drug of Choice by County'!$T$48:$T$60+'[4]Drug of Choice by County'!$T$48:$T$60</f>
        <v>#REF!</v>
      </c>
      <c r="U48" s="21" t="e">
        <f>T48/240</f>
        <v>#REF!</v>
      </c>
      <c r="V48" s="20" t="e">
        <f>'[1]Drug of Choice by County'!$V$48:$V$60+'[2]Drug of Choice by County'!$V$48:$V$60+'[3]Drug of Choice by County'!$V$48:$V$60+'[4]Drug of Choice by County'!$V$48:$V$60</f>
        <v>#REF!</v>
      </c>
      <c r="W48" s="21" t="e">
        <f>V48/236</f>
        <v>#REF!</v>
      </c>
      <c r="X48" s="20" t="e">
        <f>'[1]Drug of Choice by County'!$X$48:$X$60+'[2]Drug of Choice by County'!$X$48:$X$60+'[3]Drug of Choice by County'!$X$48:$X$60+'[4]Drug of Choice by County'!$X$48:$X$60</f>
        <v>#REF!</v>
      </c>
      <c r="Y48" s="21" t="e">
        <f>X48/240</f>
        <v>#REF!</v>
      </c>
      <c r="Z48" s="22" t="e">
        <f>T48+V48+X48</f>
        <v>#REF!</v>
      </c>
      <c r="AA48" s="21" t="e">
        <f>Z48/716</f>
        <v>#REF!</v>
      </c>
      <c r="AB48" s="20">
        <f>'[5]Drug of Choice by County'!$V$48:$V$59+'[6]Drug of Choice by County'!$AB$48:$AB$59+'[7]Drug of Choice by County'!$V$48:$V$59+'[8]Drug of Choice by County'!$V$48:$V$59</f>
        <v>71</v>
      </c>
      <c r="AC48" s="21">
        <f>AB48/252</f>
        <v>0.28174603174603174</v>
      </c>
      <c r="AD48" s="20">
        <f>'[5]Drug of Choice by County'!$X$48:$X$59+'[6]Drug of Choice by County'!$AD$48:$AD$59+'[7]Drug of Choice by County'!$X$48:$X$59+'[8]Drug of Choice by County'!$X$48:$X$59</f>
        <v>69</v>
      </c>
      <c r="AE48" s="21">
        <f>AD48/248</f>
        <v>0.27822580645161288</v>
      </c>
      <c r="AF48" s="20">
        <f>'[5]Drug of Choice by County'!$Z$48:$Z$59+'[6]Drug of Choice by County'!$AF$48:$AF$59+'[7]Drug of Choice by County'!$Z$48:$Z$59+'[8]Drug of Choice by County'!$Z$48:$Z$59</f>
        <v>61</v>
      </c>
      <c r="AG48" s="21">
        <f>AF48/258</f>
        <v>0.23643410852713179</v>
      </c>
      <c r="AH48" s="65">
        <f>AB48+AD48+AF48</f>
        <v>201</v>
      </c>
      <c r="AI48" s="66">
        <f>AH48/758</f>
        <v>0.26517150395778366</v>
      </c>
      <c r="AJ48" s="65" t="e">
        <f>J48+R48+Z48+AH48</f>
        <v>#REF!</v>
      </c>
      <c r="AK48" s="66" t="e">
        <f>AJ48/2845</f>
        <v>#REF!</v>
      </c>
      <c r="AL48" s="67" t="s">
        <v>14</v>
      </c>
    </row>
    <row r="49" spans="1:38" x14ac:dyDescent="0.25">
      <c r="A49" s="18" t="s">
        <v>15</v>
      </c>
      <c r="B49" s="18"/>
      <c r="C49" s="19"/>
      <c r="D49" s="20" t="e">
        <f>'[1]Drug of Choice by County'!$D$48:$D$60+'[2]Drug of Choice by County'!$D$48:$D$60+'[3]Drug of Choice by County'!$D$48:$D$60+'[4]Drug of Choice by County'!$D$48:$D$60</f>
        <v>#REF!</v>
      </c>
      <c r="E49" s="21" t="e">
        <f t="shared" ref="E49:E60" si="44">D49/219</f>
        <v>#REF!</v>
      </c>
      <c r="F49" s="20" t="e">
        <f>'[1]Drug of Choice by County'!$F$48:$F$60+'[2]Drug of Choice by County'!$F$48:$F$60+'[3]Drug of Choice by County'!$F$48:$F$60+'[4]Drug of Choice by County'!$F$48:$F$60</f>
        <v>#REF!</v>
      </c>
      <c r="G49" s="31" t="e">
        <f t="shared" ref="G49:G60" si="45">F49/228</f>
        <v>#REF!</v>
      </c>
      <c r="H49" s="20" t="e">
        <f>'[1]Drug of Choice by County'!$H$48:$H$60+'[2]Drug of Choice by County'!$H$48:$H$60+'[3]Drug of Choice by County'!$H$48:$H$60+'[4]Drug of Choice by County'!$H$48:$H$60</f>
        <v>#REF!</v>
      </c>
      <c r="I49" s="21" t="e">
        <f t="shared" ref="I49:I60" si="46">H49/224</f>
        <v>#REF!</v>
      </c>
      <c r="J49" s="22" t="e">
        <f t="shared" ref="J49:J60" si="47">D49+F49+H49</f>
        <v>#REF!</v>
      </c>
      <c r="K49" s="21" t="e">
        <f t="shared" ref="K49:K60" si="48">J49/671</f>
        <v>#REF!</v>
      </c>
      <c r="L49" s="20" t="e">
        <f>'[1]Drug of Choice by County'!$L$48:$L$60+'[2]Drug of Choice by County'!$L$48:$L$60+'[3]Drug of Choice by County'!$L$48:$L$60+'[4]Drug of Choice by County'!$L$48:$L$60</f>
        <v>#REF!</v>
      </c>
      <c r="M49" s="21" t="e">
        <f t="shared" ref="M49:M60" si="49">L49/224</f>
        <v>#REF!</v>
      </c>
      <c r="N49" s="20" t="e">
        <f>'[1]Drug of Choice by County'!$N$48:$N$60+'[2]Drug of Choice by County'!$N$48:$N$60+'[3]Drug of Choice by County'!$N$48:$N$60+'[4]Drug of Choice by County'!$N$48:$N$60</f>
        <v>#REF!</v>
      </c>
      <c r="O49" s="21" t="e">
        <f t="shared" ref="O49:O60" si="50">N49/240</f>
        <v>#REF!</v>
      </c>
      <c r="P49" s="20" t="e">
        <f>'[1]Drug of Choice by County'!$P$48:$P$60+'[2]Drug of Choice by County'!$P$48:$P$60+'[3]Drug of Choice by County'!$P$48:$P$60+'[4]Drug of Choice by County'!$P$48:$P$60</f>
        <v>#REF!</v>
      </c>
      <c r="Q49" s="21" t="e">
        <f t="shared" ref="Q49:Q60" si="51">P49/236</f>
        <v>#REF!</v>
      </c>
      <c r="R49" s="22" t="e">
        <f t="shared" ref="R49:R60" si="52">L49+N49+P49</f>
        <v>#REF!</v>
      </c>
      <c r="S49" s="21" t="e">
        <f t="shared" ref="S49:S60" si="53">R49/700</f>
        <v>#REF!</v>
      </c>
      <c r="T49" s="20" t="e">
        <f>'[1]Drug of Choice by County'!$T$48:$T$60+'[2]Drug of Choice by County'!$T$48:$T$60+'[3]Drug of Choice by County'!$T$48:$T$60+'[4]Drug of Choice by County'!$T$48:$T$60</f>
        <v>#REF!</v>
      </c>
      <c r="U49" s="21" t="e">
        <f t="shared" ref="U49:U60" si="54">T49/240</f>
        <v>#REF!</v>
      </c>
      <c r="V49" s="20" t="e">
        <f>'[1]Drug of Choice by County'!$V$48:$V$60+'[2]Drug of Choice by County'!$V$48:$V$60+'[3]Drug of Choice by County'!$V$48:$V$60+'[4]Drug of Choice by County'!$V$48:$V$60</f>
        <v>#REF!</v>
      </c>
      <c r="W49" s="21" t="e">
        <f t="shared" ref="W49:W60" si="55">V49/236</f>
        <v>#REF!</v>
      </c>
      <c r="X49" s="20" t="e">
        <f>'[1]Drug of Choice by County'!$X$48:$X$60+'[2]Drug of Choice by County'!$X$48:$X$60+'[3]Drug of Choice by County'!$X$48:$X$60+'[4]Drug of Choice by County'!$X$48:$X$60</f>
        <v>#REF!</v>
      </c>
      <c r="Y49" s="21" t="e">
        <f t="shared" ref="Y49:Y60" si="56">X49/240</f>
        <v>#REF!</v>
      </c>
      <c r="Z49" s="22" t="e">
        <f t="shared" ref="Z49:Z60" si="57">T49+V49+X49</f>
        <v>#REF!</v>
      </c>
      <c r="AA49" s="21" t="e">
        <f t="shared" ref="AA49:AA60" si="58">Z49/716</f>
        <v>#REF!</v>
      </c>
      <c r="AB49" s="20">
        <f>'[5]Drug of Choice by County'!$V$48:$V$59+'[6]Drug of Choice by County'!$AB$48:$AB$59+'[7]Drug of Choice by County'!$V$48:$V$59+'[8]Drug of Choice by County'!$V$48:$V$59</f>
        <v>0</v>
      </c>
      <c r="AC49" s="21">
        <f t="shared" ref="AC49:AC60" si="59">AB49/252</f>
        <v>0</v>
      </c>
      <c r="AD49" s="20">
        <f>'[5]Drug of Choice by County'!$X$48:$X$59+'[6]Drug of Choice by County'!$AD$48:$AD$59+'[7]Drug of Choice by County'!$X$48:$X$59+'[8]Drug of Choice by County'!$X$48:$X$59</f>
        <v>0</v>
      </c>
      <c r="AE49" s="21">
        <f t="shared" ref="AE49:AE60" si="60">AD49/248</f>
        <v>0</v>
      </c>
      <c r="AF49" s="20">
        <f>'[5]Drug of Choice by County'!$Z$48:$Z$59+'[6]Drug of Choice by County'!$AF$48:$AF$59+'[7]Drug of Choice by County'!$Z$48:$Z$59+'[8]Drug of Choice by County'!$Z$48:$Z$59</f>
        <v>0</v>
      </c>
      <c r="AG49" s="21">
        <f t="shared" ref="AG49:AG60" si="61">AF49/258</f>
        <v>0</v>
      </c>
      <c r="AH49" s="65">
        <f t="shared" ref="AH49:AH60" si="62">AB49+AD49+AF49</f>
        <v>0</v>
      </c>
      <c r="AI49" s="66">
        <f t="shared" ref="AI49:AI60" si="63">AH49/758</f>
        <v>0</v>
      </c>
      <c r="AJ49" s="65" t="e">
        <f t="shared" ref="AJ49:AJ60" si="64">J49+R49+Z49+AH49</f>
        <v>#REF!</v>
      </c>
      <c r="AK49" s="66" t="e">
        <f t="shared" ref="AK49:AK60" si="65">AJ49/2845</f>
        <v>#REF!</v>
      </c>
      <c r="AL49" s="67" t="s">
        <v>15</v>
      </c>
    </row>
    <row r="50" spans="1:38" x14ac:dyDescent="0.25">
      <c r="A50" s="18" t="s">
        <v>16</v>
      </c>
      <c r="B50" s="18"/>
      <c r="C50" s="19"/>
      <c r="D50" s="20" t="e">
        <f>'[1]Drug of Choice by County'!$D$48:$D$60+'[2]Drug of Choice by County'!$D$48:$D$60+'[3]Drug of Choice by County'!$D$48:$D$60+'[4]Drug of Choice by County'!$D$48:$D$60</f>
        <v>#REF!</v>
      </c>
      <c r="E50" s="21" t="e">
        <f t="shared" si="44"/>
        <v>#REF!</v>
      </c>
      <c r="F50" s="20" t="e">
        <f>'[1]Drug of Choice by County'!$F$48:$F$60+'[2]Drug of Choice by County'!$F$48:$F$60+'[3]Drug of Choice by County'!$F$48:$F$60+'[4]Drug of Choice by County'!$F$48:$F$60</f>
        <v>#REF!</v>
      </c>
      <c r="G50" s="31" t="e">
        <f t="shared" si="45"/>
        <v>#REF!</v>
      </c>
      <c r="H50" s="20" t="e">
        <f>'[1]Drug of Choice by County'!$H$48:$H$60+'[2]Drug of Choice by County'!$H$48:$H$60+'[3]Drug of Choice by County'!$H$48:$H$60+'[4]Drug of Choice by County'!$H$48:$H$60</f>
        <v>#REF!</v>
      </c>
      <c r="I50" s="21" t="e">
        <f t="shared" si="46"/>
        <v>#REF!</v>
      </c>
      <c r="J50" s="22" t="e">
        <f t="shared" si="47"/>
        <v>#REF!</v>
      </c>
      <c r="K50" s="21" t="e">
        <f t="shared" si="48"/>
        <v>#REF!</v>
      </c>
      <c r="L50" s="20" t="e">
        <f>'[1]Drug of Choice by County'!$L$48:$L$60+'[2]Drug of Choice by County'!$L$48:$L$60+'[3]Drug of Choice by County'!$L$48:$L$60+'[4]Drug of Choice by County'!$L$48:$L$60</f>
        <v>#REF!</v>
      </c>
      <c r="M50" s="21" t="e">
        <f t="shared" si="49"/>
        <v>#REF!</v>
      </c>
      <c r="N50" s="20" t="e">
        <f>'[1]Drug of Choice by County'!$N$48:$N$60+'[2]Drug of Choice by County'!$N$48:$N$60+'[3]Drug of Choice by County'!$N$48:$N$60+'[4]Drug of Choice by County'!$N$48:$N$60</f>
        <v>#REF!</v>
      </c>
      <c r="O50" s="21" t="e">
        <f t="shared" si="50"/>
        <v>#REF!</v>
      </c>
      <c r="P50" s="20" t="e">
        <f>'[1]Drug of Choice by County'!$P$48:$P$60+'[2]Drug of Choice by County'!$P$48:$P$60+'[3]Drug of Choice by County'!$P$48:$P$60+'[4]Drug of Choice by County'!$P$48:$P$60</f>
        <v>#REF!</v>
      </c>
      <c r="Q50" s="21" t="e">
        <f t="shared" si="51"/>
        <v>#REF!</v>
      </c>
      <c r="R50" s="22" t="e">
        <f t="shared" si="52"/>
        <v>#REF!</v>
      </c>
      <c r="S50" s="21" t="e">
        <f t="shared" si="53"/>
        <v>#REF!</v>
      </c>
      <c r="T50" s="20" t="e">
        <f>'[1]Drug of Choice by County'!$T$48:$T$60+'[2]Drug of Choice by County'!$T$48:$T$60+'[3]Drug of Choice by County'!$T$48:$T$60+'[4]Drug of Choice by County'!$T$48:$T$60</f>
        <v>#REF!</v>
      </c>
      <c r="U50" s="21" t="e">
        <f t="shared" si="54"/>
        <v>#REF!</v>
      </c>
      <c r="V50" s="20" t="e">
        <f>'[1]Drug of Choice by County'!$V$48:$V$60+'[2]Drug of Choice by County'!$V$48:$V$60+'[3]Drug of Choice by County'!$V$48:$V$60+'[4]Drug of Choice by County'!$V$48:$V$60</f>
        <v>#REF!</v>
      </c>
      <c r="W50" s="21" t="e">
        <f t="shared" si="55"/>
        <v>#REF!</v>
      </c>
      <c r="X50" s="20" t="e">
        <f>'[1]Drug of Choice by County'!$X$48:$X$60+'[2]Drug of Choice by County'!$X$48:$X$60+'[3]Drug of Choice by County'!$X$48:$X$60+'[4]Drug of Choice by County'!$X$48:$X$60</f>
        <v>#REF!</v>
      </c>
      <c r="Y50" s="21" t="e">
        <f t="shared" si="56"/>
        <v>#REF!</v>
      </c>
      <c r="Z50" s="22" t="e">
        <f t="shared" si="57"/>
        <v>#REF!</v>
      </c>
      <c r="AA50" s="21" t="e">
        <f t="shared" si="58"/>
        <v>#REF!</v>
      </c>
      <c r="AB50" s="20">
        <f>'[5]Drug of Choice by County'!$V$48:$V$59+'[6]Drug of Choice by County'!$AB$48:$AB$59+'[7]Drug of Choice by County'!$V$48:$V$59+'[8]Drug of Choice by County'!$V$48:$V$59</f>
        <v>0</v>
      </c>
      <c r="AC50" s="21">
        <f t="shared" si="59"/>
        <v>0</v>
      </c>
      <c r="AD50" s="20">
        <f>'[5]Drug of Choice by County'!$X$48:$X$59+'[6]Drug of Choice by County'!$AD$48:$AD$59+'[7]Drug of Choice by County'!$X$48:$X$59+'[8]Drug of Choice by County'!$X$48:$X$59</f>
        <v>0</v>
      </c>
      <c r="AE50" s="21">
        <f t="shared" si="60"/>
        <v>0</v>
      </c>
      <c r="AF50" s="20">
        <f>'[5]Drug of Choice by County'!$Z$48:$Z$59+'[6]Drug of Choice by County'!$AF$48:$AF$59+'[7]Drug of Choice by County'!$Z$48:$Z$59+'[8]Drug of Choice by County'!$Z$48:$Z$59</f>
        <v>0</v>
      </c>
      <c r="AG50" s="21">
        <f t="shared" si="61"/>
        <v>0</v>
      </c>
      <c r="AH50" s="65">
        <f t="shared" si="62"/>
        <v>0</v>
      </c>
      <c r="AI50" s="66">
        <f t="shared" si="63"/>
        <v>0</v>
      </c>
      <c r="AJ50" s="65" t="e">
        <f t="shared" si="64"/>
        <v>#REF!</v>
      </c>
      <c r="AK50" s="66" t="e">
        <f t="shared" si="65"/>
        <v>#REF!</v>
      </c>
      <c r="AL50" s="67" t="s">
        <v>16</v>
      </c>
    </row>
    <row r="51" spans="1:38" x14ac:dyDescent="0.25">
      <c r="A51" s="18" t="s">
        <v>17</v>
      </c>
      <c r="B51" s="18"/>
      <c r="C51" s="19"/>
      <c r="D51" s="20" t="e">
        <f>'[1]Drug of Choice by County'!$D$48:$D$60+'[2]Drug of Choice by County'!$D$48:$D$60+'[3]Drug of Choice by County'!$D$48:$D$60+'[4]Drug of Choice by County'!$D$48:$D$60</f>
        <v>#REF!</v>
      </c>
      <c r="E51" s="21" t="e">
        <f t="shared" si="44"/>
        <v>#REF!</v>
      </c>
      <c r="F51" s="20" t="e">
        <f>'[1]Drug of Choice by County'!$F$48:$F$60+'[2]Drug of Choice by County'!$F$48:$F$60+'[3]Drug of Choice by County'!$F$48:$F$60+'[4]Drug of Choice by County'!$F$48:$F$60</f>
        <v>#REF!</v>
      </c>
      <c r="G51" s="31" t="e">
        <f t="shared" si="45"/>
        <v>#REF!</v>
      </c>
      <c r="H51" s="20" t="e">
        <f>'[1]Drug of Choice by County'!$H$48:$H$60+'[2]Drug of Choice by County'!$H$48:$H$60+'[3]Drug of Choice by County'!$H$48:$H$60+'[4]Drug of Choice by County'!$H$48:$H$60</f>
        <v>#REF!</v>
      </c>
      <c r="I51" s="21" t="e">
        <f t="shared" si="46"/>
        <v>#REF!</v>
      </c>
      <c r="J51" s="22" t="e">
        <f t="shared" si="47"/>
        <v>#REF!</v>
      </c>
      <c r="K51" s="21" t="e">
        <f t="shared" si="48"/>
        <v>#REF!</v>
      </c>
      <c r="L51" s="20" t="e">
        <f>'[1]Drug of Choice by County'!$L$48:$L$60+'[2]Drug of Choice by County'!$L$48:$L$60+'[3]Drug of Choice by County'!$L$48:$L$60+'[4]Drug of Choice by County'!$L$48:$L$60</f>
        <v>#REF!</v>
      </c>
      <c r="M51" s="21" t="e">
        <f t="shared" si="49"/>
        <v>#REF!</v>
      </c>
      <c r="N51" s="20" t="e">
        <f>'[1]Drug of Choice by County'!$N$48:$N$60+'[2]Drug of Choice by County'!$N$48:$N$60+'[3]Drug of Choice by County'!$N$48:$N$60+'[4]Drug of Choice by County'!$N$48:$N$60</f>
        <v>#REF!</v>
      </c>
      <c r="O51" s="21" t="e">
        <f t="shared" si="50"/>
        <v>#REF!</v>
      </c>
      <c r="P51" s="20" t="e">
        <f>'[1]Drug of Choice by County'!$P$48:$P$60+'[2]Drug of Choice by County'!$P$48:$P$60+'[3]Drug of Choice by County'!$P$48:$P$60+'[4]Drug of Choice by County'!$P$48:$P$60</f>
        <v>#REF!</v>
      </c>
      <c r="Q51" s="21" t="e">
        <f t="shared" si="51"/>
        <v>#REF!</v>
      </c>
      <c r="R51" s="22" t="e">
        <f t="shared" si="52"/>
        <v>#REF!</v>
      </c>
      <c r="S51" s="21" t="e">
        <f t="shared" si="53"/>
        <v>#REF!</v>
      </c>
      <c r="T51" s="20" t="e">
        <f>'[1]Drug of Choice by County'!$T$48:$T$60+'[2]Drug of Choice by County'!$T$48:$T$60+'[3]Drug of Choice by County'!$T$48:$T$60+'[4]Drug of Choice by County'!$T$48:$T$60</f>
        <v>#REF!</v>
      </c>
      <c r="U51" s="21" t="e">
        <f t="shared" si="54"/>
        <v>#REF!</v>
      </c>
      <c r="V51" s="20" t="e">
        <f>'[1]Drug of Choice by County'!$V$48:$V$60+'[2]Drug of Choice by County'!$V$48:$V$60+'[3]Drug of Choice by County'!$V$48:$V$60+'[4]Drug of Choice by County'!$V$48:$V$60</f>
        <v>#REF!</v>
      </c>
      <c r="W51" s="21" t="e">
        <f t="shared" si="55"/>
        <v>#REF!</v>
      </c>
      <c r="X51" s="20" t="e">
        <f>'[1]Drug of Choice by County'!$X$48:$X$60+'[2]Drug of Choice by County'!$X$48:$X$60+'[3]Drug of Choice by County'!$X$48:$X$60+'[4]Drug of Choice by County'!$X$48:$X$60</f>
        <v>#REF!</v>
      </c>
      <c r="Y51" s="21" t="e">
        <f t="shared" si="56"/>
        <v>#REF!</v>
      </c>
      <c r="Z51" s="22" t="e">
        <f t="shared" si="57"/>
        <v>#REF!</v>
      </c>
      <c r="AA51" s="21" t="e">
        <f t="shared" si="58"/>
        <v>#REF!</v>
      </c>
      <c r="AB51" s="20">
        <f>'[5]Drug of Choice by County'!$V$48:$V$59+'[6]Drug of Choice by County'!$AB$48:$AB$59+'[7]Drug of Choice by County'!$V$48:$V$59+'[8]Drug of Choice by County'!$V$48:$V$59</f>
        <v>80</v>
      </c>
      <c r="AC51" s="21">
        <f t="shared" si="59"/>
        <v>0.31746031746031744</v>
      </c>
      <c r="AD51" s="20">
        <f>'[5]Drug of Choice by County'!$X$48:$X$59+'[6]Drug of Choice by County'!$AD$48:$AD$59+'[7]Drug of Choice by County'!$X$48:$X$59+'[8]Drug of Choice by County'!$X$48:$X$59</f>
        <v>71</v>
      </c>
      <c r="AE51" s="21">
        <f t="shared" si="60"/>
        <v>0.28629032258064518</v>
      </c>
      <c r="AF51" s="20">
        <f>'[5]Drug of Choice by County'!$Z$48:$Z$59+'[6]Drug of Choice by County'!$AF$48:$AF$59+'[7]Drug of Choice by County'!$Z$48:$Z$59+'[8]Drug of Choice by County'!$Z$48:$Z$59</f>
        <v>93</v>
      </c>
      <c r="AG51" s="21">
        <f t="shared" si="61"/>
        <v>0.36046511627906974</v>
      </c>
      <c r="AH51" s="65">
        <f t="shared" si="62"/>
        <v>244</v>
      </c>
      <c r="AI51" s="66">
        <f t="shared" si="63"/>
        <v>0.32189973614775724</v>
      </c>
      <c r="AJ51" s="65" t="e">
        <f t="shared" si="64"/>
        <v>#REF!</v>
      </c>
      <c r="AK51" s="68" t="e">
        <f t="shared" si="65"/>
        <v>#REF!</v>
      </c>
      <c r="AL51" s="25" t="s">
        <v>17</v>
      </c>
    </row>
    <row r="52" spans="1:38" x14ac:dyDescent="0.25">
      <c r="A52" s="18" t="s">
        <v>18</v>
      </c>
      <c r="B52" s="18"/>
      <c r="C52" s="19"/>
      <c r="D52" s="20" t="e">
        <f>'[1]Drug of Choice by County'!$D$48:$D$60+'[2]Drug of Choice by County'!$D$48:$D$60+'[3]Drug of Choice by County'!$D$48:$D$60+'[4]Drug of Choice by County'!$D$48:$D$60</f>
        <v>#REF!</v>
      </c>
      <c r="E52" s="21" t="e">
        <f t="shared" si="44"/>
        <v>#REF!</v>
      </c>
      <c r="F52" s="20" t="e">
        <f>'[1]Drug of Choice by County'!$F$48:$F$60+'[2]Drug of Choice by County'!$F$48:$F$60+'[3]Drug of Choice by County'!$F$48:$F$60+'[4]Drug of Choice by County'!$F$48:$F$60</f>
        <v>#REF!</v>
      </c>
      <c r="G52" s="31" t="e">
        <f t="shared" si="45"/>
        <v>#REF!</v>
      </c>
      <c r="H52" s="20" t="e">
        <f>'[1]Drug of Choice by County'!$H$48:$H$60+'[2]Drug of Choice by County'!$H$48:$H$60+'[3]Drug of Choice by County'!$H$48:$H$60+'[4]Drug of Choice by County'!$H$48:$H$60</f>
        <v>#REF!</v>
      </c>
      <c r="I52" s="21" t="e">
        <f t="shared" si="46"/>
        <v>#REF!</v>
      </c>
      <c r="J52" s="22" t="e">
        <f t="shared" si="47"/>
        <v>#REF!</v>
      </c>
      <c r="K52" s="21" t="e">
        <f t="shared" si="48"/>
        <v>#REF!</v>
      </c>
      <c r="L52" s="20" t="e">
        <f>'[1]Drug of Choice by County'!$L$48:$L$60+'[2]Drug of Choice by County'!$L$48:$L$60+'[3]Drug of Choice by County'!$L$48:$L$60+'[4]Drug of Choice by County'!$L$48:$L$60</f>
        <v>#REF!</v>
      </c>
      <c r="M52" s="21" t="e">
        <f t="shared" si="49"/>
        <v>#REF!</v>
      </c>
      <c r="N52" s="20" t="e">
        <f>'[1]Drug of Choice by County'!$N$48:$N$60+'[2]Drug of Choice by County'!$N$48:$N$60+'[3]Drug of Choice by County'!$N$48:$N$60+'[4]Drug of Choice by County'!$N$48:$N$60</f>
        <v>#REF!</v>
      </c>
      <c r="O52" s="21" t="e">
        <f t="shared" si="50"/>
        <v>#REF!</v>
      </c>
      <c r="P52" s="20" t="e">
        <f>'[1]Drug of Choice by County'!$P$48:$P$60+'[2]Drug of Choice by County'!$P$48:$P$60+'[3]Drug of Choice by County'!$P$48:$P$60+'[4]Drug of Choice by County'!$P$48:$P$60</f>
        <v>#REF!</v>
      </c>
      <c r="Q52" s="21" t="e">
        <f t="shared" si="51"/>
        <v>#REF!</v>
      </c>
      <c r="R52" s="22" t="e">
        <f t="shared" si="52"/>
        <v>#REF!</v>
      </c>
      <c r="S52" s="21" t="e">
        <f t="shared" si="53"/>
        <v>#REF!</v>
      </c>
      <c r="T52" s="20" t="e">
        <f>'[1]Drug of Choice by County'!$T$48:$T$60+'[2]Drug of Choice by County'!$T$48:$T$60+'[3]Drug of Choice by County'!$T$48:$T$60+'[4]Drug of Choice by County'!$T$48:$T$60</f>
        <v>#REF!</v>
      </c>
      <c r="U52" s="21" t="e">
        <f t="shared" si="54"/>
        <v>#REF!</v>
      </c>
      <c r="V52" s="20" t="e">
        <f>'[1]Drug of Choice by County'!$V$48:$V$60+'[2]Drug of Choice by County'!$V$48:$V$60+'[3]Drug of Choice by County'!$V$48:$V$60+'[4]Drug of Choice by County'!$V$48:$V$60</f>
        <v>#REF!</v>
      </c>
      <c r="W52" s="21" t="e">
        <f t="shared" si="55"/>
        <v>#REF!</v>
      </c>
      <c r="X52" s="20" t="e">
        <f>'[1]Drug of Choice by County'!$X$48:$X$60+'[2]Drug of Choice by County'!$X$48:$X$60+'[3]Drug of Choice by County'!$X$48:$X$60+'[4]Drug of Choice by County'!$X$48:$X$60</f>
        <v>#REF!</v>
      </c>
      <c r="Y52" s="21" t="e">
        <f t="shared" si="56"/>
        <v>#REF!</v>
      </c>
      <c r="Z52" s="22" t="e">
        <f t="shared" si="57"/>
        <v>#REF!</v>
      </c>
      <c r="AA52" s="21" t="e">
        <f t="shared" si="58"/>
        <v>#REF!</v>
      </c>
      <c r="AB52" s="20">
        <f>'[5]Drug of Choice by County'!$V$48:$V$59+'[6]Drug of Choice by County'!$AB$48:$AB$59+'[7]Drug of Choice by County'!$V$48:$V$59+'[8]Drug of Choice by County'!$V$48:$V$59</f>
        <v>43</v>
      </c>
      <c r="AC52" s="21">
        <f t="shared" si="59"/>
        <v>0.17063492063492064</v>
      </c>
      <c r="AD52" s="20">
        <f>'[5]Drug of Choice by County'!$X$48:$X$59+'[6]Drug of Choice by County'!$AD$48:$AD$59+'[7]Drug of Choice by County'!$X$48:$X$59+'[8]Drug of Choice by County'!$X$48:$X$59</f>
        <v>46</v>
      </c>
      <c r="AE52" s="21">
        <f t="shared" si="60"/>
        <v>0.18548387096774194</v>
      </c>
      <c r="AF52" s="20">
        <f>'[5]Drug of Choice by County'!$Z$48:$Z$59+'[6]Drug of Choice by County'!$AF$48:$AF$59+'[7]Drug of Choice by County'!$Z$48:$Z$59+'[8]Drug of Choice by County'!$Z$48:$Z$59</f>
        <v>43</v>
      </c>
      <c r="AG52" s="21">
        <f t="shared" si="61"/>
        <v>0.16666666666666666</v>
      </c>
      <c r="AH52" s="65">
        <f t="shared" si="62"/>
        <v>132</v>
      </c>
      <c r="AI52" s="66">
        <f t="shared" si="63"/>
        <v>0.17414248021108181</v>
      </c>
      <c r="AJ52" s="65" t="e">
        <f t="shared" si="64"/>
        <v>#REF!</v>
      </c>
      <c r="AK52" s="66" t="e">
        <f t="shared" si="65"/>
        <v>#REF!</v>
      </c>
      <c r="AL52" s="67" t="s">
        <v>18</v>
      </c>
    </row>
    <row r="53" spans="1:38" x14ac:dyDescent="0.25">
      <c r="A53" s="18" t="s">
        <v>19</v>
      </c>
      <c r="B53" s="18"/>
      <c r="C53" s="19"/>
      <c r="D53" s="20" t="e">
        <f>'[1]Drug of Choice by County'!$D$48:$D$60+'[2]Drug of Choice by County'!$D$48:$D$60+'[3]Drug of Choice by County'!$D$48:$D$60+'[4]Drug of Choice by County'!$D$48:$D$60</f>
        <v>#REF!</v>
      </c>
      <c r="E53" s="21" t="e">
        <f t="shared" si="44"/>
        <v>#REF!</v>
      </c>
      <c r="F53" s="20" t="e">
        <f>'[1]Drug of Choice by County'!$F$48:$F$60+'[2]Drug of Choice by County'!$F$48:$F$60+'[3]Drug of Choice by County'!$F$48:$F$60+'[4]Drug of Choice by County'!$F$48:$F$60</f>
        <v>#REF!</v>
      </c>
      <c r="G53" s="31" t="e">
        <f t="shared" si="45"/>
        <v>#REF!</v>
      </c>
      <c r="H53" s="20" t="e">
        <f>'[1]Drug of Choice by County'!$H$48:$H$60+'[2]Drug of Choice by County'!$H$48:$H$60+'[3]Drug of Choice by County'!$H$48:$H$60+'[4]Drug of Choice by County'!$H$48:$H$60</f>
        <v>#REF!</v>
      </c>
      <c r="I53" s="21" t="e">
        <f t="shared" si="46"/>
        <v>#REF!</v>
      </c>
      <c r="J53" s="22" t="e">
        <f t="shared" si="47"/>
        <v>#REF!</v>
      </c>
      <c r="K53" s="21" t="e">
        <f t="shared" si="48"/>
        <v>#REF!</v>
      </c>
      <c r="L53" s="20" t="e">
        <f>'[1]Drug of Choice by County'!$L$48:$L$60+'[2]Drug of Choice by County'!$L$48:$L$60+'[3]Drug of Choice by County'!$L$48:$L$60+'[4]Drug of Choice by County'!$L$48:$L$60</f>
        <v>#REF!</v>
      </c>
      <c r="M53" s="21" t="e">
        <f t="shared" si="49"/>
        <v>#REF!</v>
      </c>
      <c r="N53" s="20" t="e">
        <f>'[1]Drug of Choice by County'!$N$48:$N$60+'[2]Drug of Choice by County'!$N$48:$N$60+'[3]Drug of Choice by County'!$N$48:$N$60+'[4]Drug of Choice by County'!$N$48:$N$60</f>
        <v>#REF!</v>
      </c>
      <c r="O53" s="21" t="e">
        <f t="shared" si="50"/>
        <v>#REF!</v>
      </c>
      <c r="P53" s="20" t="e">
        <f>'[1]Drug of Choice by County'!$P$48:$P$60+'[2]Drug of Choice by County'!$P$48:$P$60+'[3]Drug of Choice by County'!$P$48:$P$60+'[4]Drug of Choice by County'!$P$48:$P$60</f>
        <v>#REF!</v>
      </c>
      <c r="Q53" s="21" t="e">
        <f t="shared" si="51"/>
        <v>#REF!</v>
      </c>
      <c r="R53" s="22" t="e">
        <f t="shared" si="52"/>
        <v>#REF!</v>
      </c>
      <c r="S53" s="21" t="e">
        <f t="shared" si="53"/>
        <v>#REF!</v>
      </c>
      <c r="T53" s="20" t="e">
        <f>'[1]Drug of Choice by County'!$T$48:$T$60+'[2]Drug of Choice by County'!$T$48:$T$60+'[3]Drug of Choice by County'!$T$48:$T$60+'[4]Drug of Choice by County'!$T$48:$T$60</f>
        <v>#REF!</v>
      </c>
      <c r="U53" s="21" t="e">
        <f t="shared" si="54"/>
        <v>#REF!</v>
      </c>
      <c r="V53" s="20" t="e">
        <f>'[1]Drug of Choice by County'!$V$48:$V$60+'[2]Drug of Choice by County'!$V$48:$V$60+'[3]Drug of Choice by County'!$V$48:$V$60+'[4]Drug of Choice by County'!$V$48:$V$60</f>
        <v>#REF!</v>
      </c>
      <c r="W53" s="21" t="e">
        <f t="shared" si="55"/>
        <v>#REF!</v>
      </c>
      <c r="X53" s="20" t="e">
        <f>'[1]Drug of Choice by County'!$X$48:$X$60+'[2]Drug of Choice by County'!$X$48:$X$60+'[3]Drug of Choice by County'!$X$48:$X$60+'[4]Drug of Choice by County'!$X$48:$X$60</f>
        <v>#REF!</v>
      </c>
      <c r="Y53" s="21" t="e">
        <f t="shared" si="56"/>
        <v>#REF!</v>
      </c>
      <c r="Z53" s="22" t="e">
        <f t="shared" si="57"/>
        <v>#REF!</v>
      </c>
      <c r="AA53" s="21" t="e">
        <f t="shared" si="58"/>
        <v>#REF!</v>
      </c>
      <c r="AB53" s="20">
        <f>'[5]Drug of Choice by County'!$V$48:$V$59+'[6]Drug of Choice by County'!$AB$48:$AB$59+'[7]Drug of Choice by County'!$V$48:$V$59+'[8]Drug of Choice by County'!$V$48:$V$59</f>
        <v>23</v>
      </c>
      <c r="AC53" s="21">
        <f t="shared" si="59"/>
        <v>9.1269841269841265E-2</v>
      </c>
      <c r="AD53" s="20">
        <f>'[5]Drug of Choice by County'!$X$48:$X$59+'[6]Drug of Choice by County'!$AD$48:$AD$59+'[7]Drug of Choice by County'!$X$48:$X$59+'[8]Drug of Choice by County'!$X$48:$X$59</f>
        <v>27</v>
      </c>
      <c r="AE53" s="21">
        <f t="shared" si="60"/>
        <v>0.10887096774193548</v>
      </c>
      <c r="AF53" s="20">
        <f>'[5]Drug of Choice by County'!$Z$48:$Z$59+'[6]Drug of Choice by County'!$AF$48:$AF$59+'[7]Drug of Choice by County'!$Z$48:$Z$59+'[8]Drug of Choice by County'!$Z$48:$Z$59</f>
        <v>28</v>
      </c>
      <c r="AG53" s="21">
        <f t="shared" si="61"/>
        <v>0.10852713178294573</v>
      </c>
      <c r="AH53" s="65">
        <f t="shared" si="62"/>
        <v>78</v>
      </c>
      <c r="AI53" s="66">
        <f t="shared" si="63"/>
        <v>0.10290237467018469</v>
      </c>
      <c r="AJ53" s="65" t="e">
        <f t="shared" si="64"/>
        <v>#REF!</v>
      </c>
      <c r="AK53" s="69" t="e">
        <f t="shared" si="65"/>
        <v>#REF!</v>
      </c>
      <c r="AL53" s="70" t="s">
        <v>19</v>
      </c>
    </row>
    <row r="54" spans="1:38" x14ac:dyDescent="0.25">
      <c r="A54" s="18" t="s">
        <v>20</v>
      </c>
      <c r="B54" s="18"/>
      <c r="C54" s="19"/>
      <c r="D54" s="20" t="e">
        <f>'[1]Drug of Choice by County'!$D$48:$D$60+'[2]Drug of Choice by County'!$D$48:$D$60+'[3]Drug of Choice by County'!$D$48:$D$60+'[4]Drug of Choice by County'!$D$48:$D$60</f>
        <v>#REF!</v>
      </c>
      <c r="E54" s="21" t="e">
        <f t="shared" si="44"/>
        <v>#REF!</v>
      </c>
      <c r="F54" s="20" t="e">
        <f>'[1]Drug of Choice by County'!$F$48:$F$60+'[2]Drug of Choice by County'!$F$48:$F$60+'[3]Drug of Choice by County'!$F$48:$F$60+'[4]Drug of Choice by County'!$F$48:$F$60</f>
        <v>#REF!</v>
      </c>
      <c r="G54" s="31" t="e">
        <f t="shared" si="45"/>
        <v>#REF!</v>
      </c>
      <c r="H54" s="20" t="e">
        <f>'[1]Drug of Choice by County'!$H$48:$H$60+'[2]Drug of Choice by County'!$H$48:$H$60+'[3]Drug of Choice by County'!$H$48:$H$60+'[4]Drug of Choice by County'!$H$48:$H$60</f>
        <v>#REF!</v>
      </c>
      <c r="I54" s="21" t="e">
        <f t="shared" si="46"/>
        <v>#REF!</v>
      </c>
      <c r="J54" s="22" t="e">
        <f t="shared" si="47"/>
        <v>#REF!</v>
      </c>
      <c r="K54" s="21" t="e">
        <f t="shared" si="48"/>
        <v>#REF!</v>
      </c>
      <c r="L54" s="20" t="e">
        <f>'[1]Drug of Choice by County'!$L$48:$L$60+'[2]Drug of Choice by County'!$L$48:$L$60+'[3]Drug of Choice by County'!$L$48:$L$60+'[4]Drug of Choice by County'!$L$48:$L$60</f>
        <v>#REF!</v>
      </c>
      <c r="M54" s="21" t="e">
        <f t="shared" si="49"/>
        <v>#REF!</v>
      </c>
      <c r="N54" s="20" t="e">
        <f>'[1]Drug of Choice by County'!$N$48:$N$60+'[2]Drug of Choice by County'!$N$48:$N$60+'[3]Drug of Choice by County'!$N$48:$N$60+'[4]Drug of Choice by County'!$N$48:$N$60</f>
        <v>#REF!</v>
      </c>
      <c r="O54" s="21" t="e">
        <f t="shared" si="50"/>
        <v>#REF!</v>
      </c>
      <c r="P54" s="20" t="e">
        <f>'[1]Drug of Choice by County'!$P$48:$P$60+'[2]Drug of Choice by County'!$P$48:$P$60+'[3]Drug of Choice by County'!$P$48:$P$60+'[4]Drug of Choice by County'!$P$48:$P$60</f>
        <v>#REF!</v>
      </c>
      <c r="Q54" s="21" t="e">
        <f t="shared" si="51"/>
        <v>#REF!</v>
      </c>
      <c r="R54" s="22" t="e">
        <f t="shared" si="52"/>
        <v>#REF!</v>
      </c>
      <c r="S54" s="21" t="e">
        <f t="shared" si="53"/>
        <v>#REF!</v>
      </c>
      <c r="T54" s="20" t="e">
        <f>'[1]Drug of Choice by County'!$T$48:$T$60+'[2]Drug of Choice by County'!$T$48:$T$60+'[3]Drug of Choice by County'!$T$48:$T$60+'[4]Drug of Choice by County'!$T$48:$T$60</f>
        <v>#REF!</v>
      </c>
      <c r="U54" s="21" t="e">
        <f t="shared" si="54"/>
        <v>#REF!</v>
      </c>
      <c r="V54" s="20" t="e">
        <f>'[1]Drug of Choice by County'!$V$48:$V$60+'[2]Drug of Choice by County'!$V$48:$V$60+'[3]Drug of Choice by County'!$V$48:$V$60+'[4]Drug of Choice by County'!$V$48:$V$60</f>
        <v>#REF!</v>
      </c>
      <c r="W54" s="21" t="e">
        <f t="shared" si="55"/>
        <v>#REF!</v>
      </c>
      <c r="X54" s="20" t="e">
        <f>'[1]Drug of Choice by County'!$X$48:$X$60+'[2]Drug of Choice by County'!$X$48:$X$60+'[3]Drug of Choice by County'!$X$48:$X$60+'[4]Drug of Choice by County'!$X$48:$X$60</f>
        <v>#REF!</v>
      </c>
      <c r="Y54" s="21" t="e">
        <f t="shared" si="56"/>
        <v>#REF!</v>
      </c>
      <c r="Z54" s="22" t="e">
        <f t="shared" si="57"/>
        <v>#REF!</v>
      </c>
      <c r="AA54" s="21" t="e">
        <f t="shared" si="58"/>
        <v>#REF!</v>
      </c>
      <c r="AB54" s="20">
        <f>'[5]Drug of Choice by County'!$V$48:$V$59+'[6]Drug of Choice by County'!$AB$48:$AB$59+'[7]Drug of Choice by County'!$V$48:$V$59+'[8]Drug of Choice by County'!$V$48:$V$59</f>
        <v>5</v>
      </c>
      <c r="AC54" s="21">
        <f t="shared" si="59"/>
        <v>1.984126984126984E-2</v>
      </c>
      <c r="AD54" s="20">
        <f>'[5]Drug of Choice by County'!$X$48:$X$59+'[6]Drug of Choice by County'!$AD$48:$AD$59+'[7]Drug of Choice by County'!$X$48:$X$59+'[8]Drug of Choice by County'!$X$48:$X$59</f>
        <v>3</v>
      </c>
      <c r="AE54" s="21">
        <f t="shared" si="60"/>
        <v>1.2096774193548387E-2</v>
      </c>
      <c r="AF54" s="20">
        <f>'[5]Drug of Choice by County'!$Z$48:$Z$59+'[6]Drug of Choice by County'!$AF$48:$AF$59+'[7]Drug of Choice by County'!$Z$48:$Z$59+'[8]Drug of Choice by County'!$Z$48:$Z$59</f>
        <v>3</v>
      </c>
      <c r="AG54" s="21">
        <f t="shared" si="61"/>
        <v>1.1627906976744186E-2</v>
      </c>
      <c r="AH54" s="65">
        <f t="shared" si="62"/>
        <v>11</v>
      </c>
      <c r="AI54" s="66">
        <f t="shared" si="63"/>
        <v>1.4511873350923483E-2</v>
      </c>
      <c r="AJ54" s="65" t="e">
        <f t="shared" si="64"/>
        <v>#REF!</v>
      </c>
      <c r="AK54" s="66" t="e">
        <f t="shared" si="65"/>
        <v>#REF!</v>
      </c>
      <c r="AL54" s="67" t="s">
        <v>20</v>
      </c>
    </row>
    <row r="55" spans="1:38" x14ac:dyDescent="0.25">
      <c r="A55" s="18" t="s">
        <v>21</v>
      </c>
      <c r="B55" s="18"/>
      <c r="C55" s="19"/>
      <c r="D55" s="20" t="e">
        <f>'[1]Drug of Choice by County'!$D$48:$D$60+'[2]Drug of Choice by County'!$D$48:$D$60+'[3]Drug of Choice by County'!$D$48:$D$60+'[4]Drug of Choice by County'!$D$48:$D$60</f>
        <v>#REF!</v>
      </c>
      <c r="E55" s="21" t="e">
        <f t="shared" si="44"/>
        <v>#REF!</v>
      </c>
      <c r="F55" s="20" t="e">
        <f>'[1]Drug of Choice by County'!$F$48:$F$60+'[2]Drug of Choice by County'!$F$48:$F$60+'[3]Drug of Choice by County'!$F$48:$F$60+'[4]Drug of Choice by County'!$F$48:$F$60</f>
        <v>#REF!</v>
      </c>
      <c r="G55" s="31" t="e">
        <f t="shared" si="45"/>
        <v>#REF!</v>
      </c>
      <c r="H55" s="20" t="e">
        <f>'[1]Drug of Choice by County'!$H$48:$H$60+'[2]Drug of Choice by County'!$H$48:$H$60+'[3]Drug of Choice by County'!$H$48:$H$60+'[4]Drug of Choice by County'!$H$48:$H$60</f>
        <v>#REF!</v>
      </c>
      <c r="I55" s="21" t="e">
        <f t="shared" si="46"/>
        <v>#REF!</v>
      </c>
      <c r="J55" s="22" t="e">
        <f t="shared" si="47"/>
        <v>#REF!</v>
      </c>
      <c r="K55" s="21" t="e">
        <f t="shared" si="48"/>
        <v>#REF!</v>
      </c>
      <c r="L55" s="20" t="e">
        <f>'[1]Drug of Choice by County'!$L$48:$L$60+'[2]Drug of Choice by County'!$L$48:$L$60+'[3]Drug of Choice by County'!$L$48:$L$60+'[4]Drug of Choice by County'!$L$48:$L$60</f>
        <v>#REF!</v>
      </c>
      <c r="M55" s="21" t="e">
        <f t="shared" si="49"/>
        <v>#REF!</v>
      </c>
      <c r="N55" s="20" t="e">
        <f>'[1]Drug of Choice by County'!$N$48:$N$60+'[2]Drug of Choice by County'!$N$48:$N$60+'[3]Drug of Choice by County'!$N$48:$N$60+'[4]Drug of Choice by County'!$N$48:$N$60</f>
        <v>#REF!</v>
      </c>
      <c r="O55" s="21" t="e">
        <f t="shared" si="50"/>
        <v>#REF!</v>
      </c>
      <c r="P55" s="20" t="e">
        <f>'[1]Drug of Choice by County'!$P$48:$P$60+'[2]Drug of Choice by County'!$P$48:$P$60+'[3]Drug of Choice by County'!$P$48:$P$60+'[4]Drug of Choice by County'!$P$48:$P$60</f>
        <v>#REF!</v>
      </c>
      <c r="Q55" s="21" t="e">
        <f t="shared" si="51"/>
        <v>#REF!</v>
      </c>
      <c r="R55" s="22" t="e">
        <f t="shared" si="52"/>
        <v>#REF!</v>
      </c>
      <c r="S55" s="21" t="e">
        <f t="shared" si="53"/>
        <v>#REF!</v>
      </c>
      <c r="T55" s="20" t="e">
        <f>'[1]Drug of Choice by County'!$T$48:$T$60+'[2]Drug of Choice by County'!$T$48:$T$60+'[3]Drug of Choice by County'!$T$48:$T$60+'[4]Drug of Choice by County'!$T$48:$T$60</f>
        <v>#REF!</v>
      </c>
      <c r="U55" s="21" t="e">
        <f t="shared" si="54"/>
        <v>#REF!</v>
      </c>
      <c r="V55" s="20" t="e">
        <f>'[1]Drug of Choice by County'!$V$48:$V$60+'[2]Drug of Choice by County'!$V$48:$V$60+'[3]Drug of Choice by County'!$V$48:$V$60+'[4]Drug of Choice by County'!$V$48:$V$60</f>
        <v>#REF!</v>
      </c>
      <c r="W55" s="21" t="e">
        <f t="shared" si="55"/>
        <v>#REF!</v>
      </c>
      <c r="X55" s="20" t="e">
        <f>'[1]Drug of Choice by County'!$X$48:$X$60+'[2]Drug of Choice by County'!$X$48:$X$60+'[3]Drug of Choice by County'!$X$48:$X$60+'[4]Drug of Choice by County'!$X$48:$X$60</f>
        <v>#REF!</v>
      </c>
      <c r="Y55" s="21" t="e">
        <f t="shared" si="56"/>
        <v>#REF!</v>
      </c>
      <c r="Z55" s="22" t="e">
        <f t="shared" si="57"/>
        <v>#REF!</v>
      </c>
      <c r="AA55" s="21" t="e">
        <f t="shared" si="58"/>
        <v>#REF!</v>
      </c>
      <c r="AB55" s="20">
        <f>'[5]Drug of Choice by County'!$V$48:$V$59+'[6]Drug of Choice by County'!$AB$48:$AB$59+'[7]Drug of Choice by County'!$V$48:$V$59+'[8]Drug of Choice by County'!$V$48:$V$59</f>
        <v>24</v>
      </c>
      <c r="AC55" s="21">
        <f t="shared" si="59"/>
        <v>9.5238095238095233E-2</v>
      </c>
      <c r="AD55" s="20">
        <f>'[5]Drug of Choice by County'!$X$48:$X$59+'[6]Drug of Choice by County'!$AD$48:$AD$59+'[7]Drug of Choice by County'!$X$48:$X$59+'[8]Drug of Choice by County'!$X$48:$X$59</f>
        <v>25</v>
      </c>
      <c r="AE55" s="21">
        <f t="shared" si="60"/>
        <v>0.10080645161290322</v>
      </c>
      <c r="AF55" s="20">
        <f>'[5]Drug of Choice by County'!$Z$48:$Z$59+'[6]Drug of Choice by County'!$AF$48:$AF$59+'[7]Drug of Choice by County'!$Z$48:$Z$59+'[8]Drug of Choice by County'!$Z$48:$Z$59</f>
        <v>23</v>
      </c>
      <c r="AG55" s="21">
        <f t="shared" si="61"/>
        <v>8.9147286821705432E-2</v>
      </c>
      <c r="AH55" s="65">
        <f t="shared" si="62"/>
        <v>72</v>
      </c>
      <c r="AI55" s="66">
        <f t="shared" si="63"/>
        <v>9.498680738786279E-2</v>
      </c>
      <c r="AJ55" s="65" t="e">
        <f t="shared" si="64"/>
        <v>#REF!</v>
      </c>
      <c r="AK55" s="68" t="e">
        <f t="shared" si="65"/>
        <v>#REF!</v>
      </c>
      <c r="AL55" s="25" t="s">
        <v>21</v>
      </c>
    </row>
    <row r="56" spans="1:38" x14ac:dyDescent="0.25">
      <c r="A56" s="18" t="s">
        <v>22</v>
      </c>
      <c r="B56" s="18"/>
      <c r="C56" s="19"/>
      <c r="D56" s="20" t="e">
        <f>'[1]Drug of Choice by County'!$D$48:$D$60+'[2]Drug of Choice by County'!$D$48:$D$60+'[3]Drug of Choice by County'!$D$48:$D$60+'[4]Drug of Choice by County'!$D$48:$D$60</f>
        <v>#REF!</v>
      </c>
      <c r="E56" s="21" t="e">
        <f t="shared" si="44"/>
        <v>#REF!</v>
      </c>
      <c r="F56" s="20" t="e">
        <f>'[1]Drug of Choice by County'!$F$48:$F$60+'[2]Drug of Choice by County'!$F$48:$F$60+'[3]Drug of Choice by County'!$F$48:$F$60+'[4]Drug of Choice by County'!$F$48:$F$60</f>
        <v>#REF!</v>
      </c>
      <c r="G56" s="31" t="e">
        <f t="shared" si="45"/>
        <v>#REF!</v>
      </c>
      <c r="H56" s="20" t="e">
        <f>'[1]Drug of Choice by County'!$H$48:$H$60+'[2]Drug of Choice by County'!$H$48:$H$60+'[3]Drug of Choice by County'!$H$48:$H$60+'[4]Drug of Choice by County'!$H$48:$H$60</f>
        <v>#REF!</v>
      </c>
      <c r="I56" s="21" t="e">
        <f t="shared" si="46"/>
        <v>#REF!</v>
      </c>
      <c r="J56" s="22" t="e">
        <f t="shared" si="47"/>
        <v>#REF!</v>
      </c>
      <c r="K56" s="21" t="e">
        <f t="shared" si="48"/>
        <v>#REF!</v>
      </c>
      <c r="L56" s="20" t="e">
        <f>'[1]Drug of Choice by County'!$L$48:$L$60+'[2]Drug of Choice by County'!$L$48:$L$60+'[3]Drug of Choice by County'!$L$48:$L$60+'[4]Drug of Choice by County'!$L$48:$L$60</f>
        <v>#REF!</v>
      </c>
      <c r="M56" s="21" t="e">
        <f t="shared" si="49"/>
        <v>#REF!</v>
      </c>
      <c r="N56" s="20" t="e">
        <f>'[1]Drug of Choice by County'!$N$48:$N$60+'[2]Drug of Choice by County'!$N$48:$N$60+'[3]Drug of Choice by County'!$N$48:$N$60+'[4]Drug of Choice by County'!$N$48:$N$60</f>
        <v>#REF!</v>
      </c>
      <c r="O56" s="21" t="e">
        <f t="shared" si="50"/>
        <v>#REF!</v>
      </c>
      <c r="P56" s="20" t="e">
        <f>'[1]Drug of Choice by County'!$P$48:$P$60+'[2]Drug of Choice by County'!$P$48:$P$60+'[3]Drug of Choice by County'!$P$48:$P$60+'[4]Drug of Choice by County'!$P$48:$P$60</f>
        <v>#REF!</v>
      </c>
      <c r="Q56" s="21" t="e">
        <f t="shared" si="51"/>
        <v>#REF!</v>
      </c>
      <c r="R56" s="22" t="e">
        <f t="shared" si="52"/>
        <v>#REF!</v>
      </c>
      <c r="S56" s="21" t="e">
        <f t="shared" si="53"/>
        <v>#REF!</v>
      </c>
      <c r="T56" s="20" t="e">
        <f>'[1]Drug of Choice by County'!$T$48:$T$60+'[2]Drug of Choice by County'!$T$48:$T$60+'[3]Drug of Choice by County'!$T$48:$T$60+'[4]Drug of Choice by County'!$T$48:$T$60</f>
        <v>#REF!</v>
      </c>
      <c r="U56" s="21" t="e">
        <f t="shared" si="54"/>
        <v>#REF!</v>
      </c>
      <c r="V56" s="20" t="e">
        <f>'[1]Drug of Choice by County'!$V$48:$V$60+'[2]Drug of Choice by County'!$V$48:$V$60+'[3]Drug of Choice by County'!$V$48:$V$60+'[4]Drug of Choice by County'!$V$48:$V$60</f>
        <v>#REF!</v>
      </c>
      <c r="W56" s="21" t="e">
        <f t="shared" si="55"/>
        <v>#REF!</v>
      </c>
      <c r="X56" s="20" t="e">
        <f>'[1]Drug of Choice by County'!$X$48:$X$60+'[2]Drug of Choice by County'!$X$48:$X$60+'[3]Drug of Choice by County'!$X$48:$X$60+'[4]Drug of Choice by County'!$X$48:$X$60</f>
        <v>#REF!</v>
      </c>
      <c r="Y56" s="21" t="e">
        <f t="shared" si="56"/>
        <v>#REF!</v>
      </c>
      <c r="Z56" s="22" t="e">
        <f t="shared" si="57"/>
        <v>#REF!</v>
      </c>
      <c r="AA56" s="21" t="e">
        <f t="shared" si="58"/>
        <v>#REF!</v>
      </c>
      <c r="AB56" s="20">
        <f>'[5]Drug of Choice by County'!$V$48:$V$59+'[6]Drug of Choice by County'!$AB$48:$AB$59+'[7]Drug of Choice by County'!$V$48:$V$59+'[8]Drug of Choice by County'!$V$48:$V$59</f>
        <v>0</v>
      </c>
      <c r="AC56" s="21">
        <f t="shared" si="59"/>
        <v>0</v>
      </c>
      <c r="AD56" s="20">
        <f>'[5]Drug of Choice by County'!$X$48:$X$59+'[6]Drug of Choice by County'!$AD$48:$AD$59+'[7]Drug of Choice by County'!$X$48:$X$59+'[8]Drug of Choice by County'!$X$48:$X$59</f>
        <v>0</v>
      </c>
      <c r="AE56" s="21">
        <f t="shared" si="60"/>
        <v>0</v>
      </c>
      <c r="AF56" s="20">
        <f>'[5]Drug of Choice by County'!$Z$48:$Z$59+'[6]Drug of Choice by County'!$AF$48:$AF$59+'[7]Drug of Choice by County'!$Z$48:$Z$59+'[8]Drug of Choice by County'!$Z$48:$Z$59</f>
        <v>0</v>
      </c>
      <c r="AG56" s="21">
        <f t="shared" si="61"/>
        <v>0</v>
      </c>
      <c r="AH56" s="65">
        <f t="shared" si="62"/>
        <v>0</v>
      </c>
      <c r="AI56" s="66">
        <f t="shared" si="63"/>
        <v>0</v>
      </c>
      <c r="AJ56" s="65" t="e">
        <f t="shared" si="64"/>
        <v>#REF!</v>
      </c>
      <c r="AK56" s="66" t="e">
        <f t="shared" si="65"/>
        <v>#REF!</v>
      </c>
      <c r="AL56" s="67" t="s">
        <v>22</v>
      </c>
    </row>
    <row r="57" spans="1:38" x14ac:dyDescent="0.25">
      <c r="A57" s="18" t="s">
        <v>23</v>
      </c>
      <c r="B57" s="18"/>
      <c r="C57" s="19"/>
      <c r="D57" s="20" t="e">
        <f>'[1]Drug of Choice by County'!$D$48:$D$60+'[2]Drug of Choice by County'!$D$48:$D$60+'[3]Drug of Choice by County'!$D$48:$D$60+'[4]Drug of Choice by County'!$D$48:$D$60</f>
        <v>#REF!</v>
      </c>
      <c r="E57" s="21" t="e">
        <f t="shared" si="44"/>
        <v>#REF!</v>
      </c>
      <c r="F57" s="20" t="e">
        <f>'[1]Drug of Choice by County'!$F$48:$F$60+'[2]Drug of Choice by County'!$F$48:$F$60+'[3]Drug of Choice by County'!$F$48:$F$60+'[4]Drug of Choice by County'!$F$48:$F$60</f>
        <v>#REF!</v>
      </c>
      <c r="G57" s="31" t="e">
        <f t="shared" si="45"/>
        <v>#REF!</v>
      </c>
      <c r="H57" s="20" t="e">
        <f>'[1]Drug of Choice by County'!$H$48:$H$60+'[2]Drug of Choice by County'!$H$48:$H$60+'[3]Drug of Choice by County'!$H$48:$H$60+'[4]Drug of Choice by County'!$H$48:$H$60</f>
        <v>#REF!</v>
      </c>
      <c r="I57" s="21" t="e">
        <f t="shared" si="46"/>
        <v>#REF!</v>
      </c>
      <c r="J57" s="22" t="e">
        <f t="shared" si="47"/>
        <v>#REF!</v>
      </c>
      <c r="K57" s="21" t="e">
        <f t="shared" si="48"/>
        <v>#REF!</v>
      </c>
      <c r="L57" s="20" t="e">
        <f>'[1]Drug of Choice by County'!$L$48:$L$60+'[2]Drug of Choice by County'!$L$48:$L$60+'[3]Drug of Choice by County'!$L$48:$L$60+'[4]Drug of Choice by County'!$L$48:$L$60</f>
        <v>#REF!</v>
      </c>
      <c r="M57" s="21" t="e">
        <f t="shared" si="49"/>
        <v>#REF!</v>
      </c>
      <c r="N57" s="20" t="e">
        <f>'[1]Drug of Choice by County'!$N$48:$N$60+'[2]Drug of Choice by County'!$N$48:$N$60+'[3]Drug of Choice by County'!$N$48:$N$60+'[4]Drug of Choice by County'!$N$48:$N$60</f>
        <v>#REF!</v>
      </c>
      <c r="O57" s="21" t="e">
        <f t="shared" si="50"/>
        <v>#REF!</v>
      </c>
      <c r="P57" s="20" t="e">
        <f>'[1]Drug of Choice by County'!$P$48:$P$60+'[2]Drug of Choice by County'!$P$48:$P$60+'[3]Drug of Choice by County'!$P$48:$P$60+'[4]Drug of Choice by County'!$P$48:$P$60</f>
        <v>#REF!</v>
      </c>
      <c r="Q57" s="21" t="e">
        <f t="shared" si="51"/>
        <v>#REF!</v>
      </c>
      <c r="R57" s="22" t="e">
        <f t="shared" si="52"/>
        <v>#REF!</v>
      </c>
      <c r="S57" s="21" t="e">
        <f t="shared" si="53"/>
        <v>#REF!</v>
      </c>
      <c r="T57" s="20" t="e">
        <f>'[1]Drug of Choice by County'!$T$48:$T$60+'[2]Drug of Choice by County'!$T$48:$T$60+'[3]Drug of Choice by County'!$T$48:$T$60+'[4]Drug of Choice by County'!$T$48:$T$60</f>
        <v>#REF!</v>
      </c>
      <c r="U57" s="21" t="e">
        <f t="shared" si="54"/>
        <v>#REF!</v>
      </c>
      <c r="V57" s="20" t="e">
        <f>'[1]Drug of Choice by County'!$V$48:$V$60+'[2]Drug of Choice by County'!$V$48:$V$60+'[3]Drug of Choice by County'!$V$48:$V$60+'[4]Drug of Choice by County'!$V$48:$V$60</f>
        <v>#REF!</v>
      </c>
      <c r="W57" s="21" t="e">
        <f t="shared" si="55"/>
        <v>#REF!</v>
      </c>
      <c r="X57" s="20" t="e">
        <f>'[1]Drug of Choice by County'!$X$48:$X$60+'[2]Drug of Choice by County'!$X$48:$X$60+'[3]Drug of Choice by County'!$X$48:$X$60+'[4]Drug of Choice by County'!$X$48:$X$60</f>
        <v>#REF!</v>
      </c>
      <c r="Y57" s="21" t="e">
        <f t="shared" si="56"/>
        <v>#REF!</v>
      </c>
      <c r="Z57" s="22" t="e">
        <f t="shared" si="57"/>
        <v>#REF!</v>
      </c>
      <c r="AA57" s="21" t="e">
        <f t="shared" si="58"/>
        <v>#REF!</v>
      </c>
      <c r="AB57" s="20">
        <f>'[5]Drug of Choice by County'!$V$48:$V$59+'[6]Drug of Choice by County'!$AB$48:$AB$59+'[7]Drug of Choice by County'!$V$48:$V$59+'[8]Drug of Choice by County'!$V$48:$V$59</f>
        <v>0</v>
      </c>
      <c r="AC57" s="21">
        <f t="shared" si="59"/>
        <v>0</v>
      </c>
      <c r="AD57" s="20">
        <f>'[5]Drug of Choice by County'!$X$48:$X$59+'[6]Drug of Choice by County'!$AD$48:$AD$59+'[7]Drug of Choice by County'!$X$48:$X$59+'[8]Drug of Choice by County'!$X$48:$X$59</f>
        <v>0</v>
      </c>
      <c r="AE57" s="21">
        <f t="shared" si="60"/>
        <v>0</v>
      </c>
      <c r="AF57" s="20">
        <f>'[5]Drug of Choice by County'!$Z$48:$Z$59+'[6]Drug of Choice by County'!$AF$48:$AF$59+'[7]Drug of Choice by County'!$Z$48:$Z$59+'[8]Drug of Choice by County'!$Z$48:$Z$59</f>
        <v>0</v>
      </c>
      <c r="AG57" s="21">
        <f t="shared" si="61"/>
        <v>0</v>
      </c>
      <c r="AH57" s="65">
        <f t="shared" si="62"/>
        <v>0</v>
      </c>
      <c r="AI57" s="66">
        <f t="shared" si="63"/>
        <v>0</v>
      </c>
      <c r="AJ57" s="65" t="e">
        <f t="shared" si="64"/>
        <v>#REF!</v>
      </c>
      <c r="AK57" s="66" t="e">
        <f t="shared" si="65"/>
        <v>#REF!</v>
      </c>
      <c r="AL57" s="67" t="s">
        <v>23</v>
      </c>
    </row>
    <row r="58" spans="1:38" x14ac:dyDescent="0.25">
      <c r="A58" s="18" t="s">
        <v>24</v>
      </c>
      <c r="B58" s="18"/>
      <c r="C58" s="19"/>
      <c r="D58" s="20" t="e">
        <f>'[1]Drug of Choice by County'!$D$48:$D$60+'[2]Drug of Choice by County'!$D$48:$D$60+'[3]Drug of Choice by County'!$D$48:$D$60+'[4]Drug of Choice by County'!$D$48:$D$60</f>
        <v>#REF!</v>
      </c>
      <c r="E58" s="21" t="e">
        <f t="shared" si="44"/>
        <v>#REF!</v>
      </c>
      <c r="F58" s="20" t="e">
        <f>'[1]Drug of Choice by County'!$F$48:$F$60+'[2]Drug of Choice by County'!$F$48:$F$60+'[3]Drug of Choice by County'!$F$48:$F$60+'[4]Drug of Choice by County'!$F$48:$F$60</f>
        <v>#REF!</v>
      </c>
      <c r="G58" s="31" t="e">
        <f t="shared" si="45"/>
        <v>#REF!</v>
      </c>
      <c r="H58" s="20" t="e">
        <f>'[1]Drug of Choice by County'!$H$48:$H$60+'[2]Drug of Choice by County'!$H$48:$H$60+'[3]Drug of Choice by County'!$H$48:$H$60+'[4]Drug of Choice by County'!$H$48:$H$60</f>
        <v>#REF!</v>
      </c>
      <c r="I58" s="21" t="e">
        <f t="shared" si="46"/>
        <v>#REF!</v>
      </c>
      <c r="J58" s="22" t="e">
        <f t="shared" si="47"/>
        <v>#REF!</v>
      </c>
      <c r="K58" s="21" t="e">
        <f t="shared" si="48"/>
        <v>#REF!</v>
      </c>
      <c r="L58" s="20" t="e">
        <f>'[1]Drug of Choice by County'!$L$48:$L$60+'[2]Drug of Choice by County'!$L$48:$L$60+'[3]Drug of Choice by County'!$L$48:$L$60+'[4]Drug of Choice by County'!$L$48:$L$60</f>
        <v>#REF!</v>
      </c>
      <c r="M58" s="21" t="e">
        <f t="shared" si="49"/>
        <v>#REF!</v>
      </c>
      <c r="N58" s="20" t="e">
        <f>'[1]Drug of Choice by County'!$N$48:$N$60+'[2]Drug of Choice by County'!$N$48:$N$60+'[3]Drug of Choice by County'!$N$48:$N$60+'[4]Drug of Choice by County'!$N$48:$N$60</f>
        <v>#REF!</v>
      </c>
      <c r="O58" s="21" t="e">
        <f t="shared" si="50"/>
        <v>#REF!</v>
      </c>
      <c r="P58" s="20" t="e">
        <f>'[1]Drug of Choice by County'!$P$48:$P$60+'[2]Drug of Choice by County'!$P$48:$P$60+'[3]Drug of Choice by County'!$P$48:$P$60+'[4]Drug of Choice by County'!$P$48:$P$60</f>
        <v>#REF!</v>
      </c>
      <c r="Q58" s="21" t="e">
        <f t="shared" si="51"/>
        <v>#REF!</v>
      </c>
      <c r="R58" s="22" t="e">
        <f t="shared" si="52"/>
        <v>#REF!</v>
      </c>
      <c r="S58" s="21" t="e">
        <f t="shared" si="53"/>
        <v>#REF!</v>
      </c>
      <c r="T58" s="20" t="e">
        <f>'[1]Drug of Choice by County'!$T$48:$T$60+'[2]Drug of Choice by County'!$T$48:$T$60+'[3]Drug of Choice by County'!$T$48:$T$60+'[4]Drug of Choice by County'!$T$48:$T$60</f>
        <v>#REF!</v>
      </c>
      <c r="U58" s="21" t="e">
        <f t="shared" si="54"/>
        <v>#REF!</v>
      </c>
      <c r="V58" s="20" t="e">
        <f>'[1]Drug of Choice by County'!$V$48:$V$60+'[2]Drug of Choice by County'!$V$48:$V$60+'[3]Drug of Choice by County'!$V$48:$V$60+'[4]Drug of Choice by County'!$V$48:$V$60</f>
        <v>#REF!</v>
      </c>
      <c r="W58" s="21" t="e">
        <f t="shared" si="55"/>
        <v>#REF!</v>
      </c>
      <c r="X58" s="20" t="e">
        <f>'[1]Drug of Choice by County'!$X$48:$X$60+'[2]Drug of Choice by County'!$X$48:$X$60+'[3]Drug of Choice by County'!$X$48:$X$60+'[4]Drug of Choice by County'!$X$48:$X$60</f>
        <v>#REF!</v>
      </c>
      <c r="Y58" s="21" t="e">
        <f t="shared" si="56"/>
        <v>#REF!</v>
      </c>
      <c r="Z58" s="22" t="e">
        <f t="shared" si="57"/>
        <v>#REF!</v>
      </c>
      <c r="AA58" s="21" t="e">
        <f t="shared" si="58"/>
        <v>#REF!</v>
      </c>
      <c r="AB58" s="20">
        <f>'[5]Drug of Choice by County'!$V$48:$V$59+'[6]Drug of Choice by County'!$AB$48:$AB$59+'[7]Drug of Choice by County'!$V$48:$V$59+'[8]Drug of Choice by County'!$V$48:$V$59</f>
        <v>6</v>
      </c>
      <c r="AC58" s="21">
        <f t="shared" si="59"/>
        <v>2.3809523809523808E-2</v>
      </c>
      <c r="AD58" s="20">
        <f>'[5]Drug of Choice by County'!$X$48:$X$59+'[6]Drug of Choice by County'!$AD$48:$AD$59+'[7]Drug of Choice by County'!$X$48:$X$59+'[8]Drug of Choice by County'!$X$48:$X$59</f>
        <v>7</v>
      </c>
      <c r="AE58" s="21">
        <f t="shared" si="60"/>
        <v>2.8225806451612902E-2</v>
      </c>
      <c r="AF58" s="20">
        <f>'[5]Drug of Choice by County'!$Z$48:$Z$59+'[6]Drug of Choice by County'!$AF$48:$AF$59+'[7]Drug of Choice by County'!$Z$48:$Z$59+'[8]Drug of Choice by County'!$Z$48:$Z$59</f>
        <v>7</v>
      </c>
      <c r="AG58" s="21">
        <f t="shared" si="61"/>
        <v>2.7131782945736434E-2</v>
      </c>
      <c r="AH58" s="65">
        <f t="shared" si="62"/>
        <v>20</v>
      </c>
      <c r="AI58" s="66">
        <f t="shared" si="63"/>
        <v>2.6385224274406333E-2</v>
      </c>
      <c r="AJ58" s="65" t="e">
        <f t="shared" si="64"/>
        <v>#REF!</v>
      </c>
      <c r="AK58" s="66" t="e">
        <f t="shared" si="65"/>
        <v>#REF!</v>
      </c>
      <c r="AL58" s="67" t="s">
        <v>24</v>
      </c>
    </row>
    <row r="59" spans="1:38" x14ac:dyDescent="0.25">
      <c r="A59" s="18" t="s">
        <v>25</v>
      </c>
      <c r="B59" s="18"/>
      <c r="C59" s="19"/>
      <c r="D59" s="20" t="e">
        <f>'[1]Drug of Choice by County'!$D$48:$D$60+'[2]Drug of Choice by County'!$D$48:$D$60+'[3]Drug of Choice by County'!$D$48:$D$60+'[4]Drug of Choice by County'!$D$48:$D$60</f>
        <v>#REF!</v>
      </c>
      <c r="E59" s="21" t="e">
        <f t="shared" si="44"/>
        <v>#REF!</v>
      </c>
      <c r="F59" s="20" t="e">
        <f>'[1]Drug of Choice by County'!$F$48:$F$60+'[2]Drug of Choice by County'!$F$48:$F$60+'[3]Drug of Choice by County'!$F$48:$F$60+'[4]Drug of Choice by County'!$F$48:$F$60</f>
        <v>#REF!</v>
      </c>
      <c r="G59" s="31" t="e">
        <f t="shared" si="45"/>
        <v>#REF!</v>
      </c>
      <c r="H59" s="20" t="e">
        <f>'[1]Drug of Choice by County'!$H$48:$H$60+'[2]Drug of Choice by County'!$H$48:$H$60+'[3]Drug of Choice by County'!$H$48:$H$60+'[4]Drug of Choice by County'!$H$48:$H$60</f>
        <v>#REF!</v>
      </c>
      <c r="I59" s="21" t="e">
        <f t="shared" si="46"/>
        <v>#REF!</v>
      </c>
      <c r="J59" s="22" t="e">
        <f t="shared" si="47"/>
        <v>#REF!</v>
      </c>
      <c r="K59" s="21" t="e">
        <f t="shared" si="48"/>
        <v>#REF!</v>
      </c>
      <c r="L59" s="20" t="e">
        <f>'[1]Drug of Choice by County'!$L$48:$L$60+'[2]Drug of Choice by County'!$L$48:$L$60+'[3]Drug of Choice by County'!$L$48:$L$60+'[4]Drug of Choice by County'!$L$48:$L$60</f>
        <v>#REF!</v>
      </c>
      <c r="M59" s="21" t="e">
        <f t="shared" si="49"/>
        <v>#REF!</v>
      </c>
      <c r="N59" s="20" t="e">
        <f>'[1]Drug of Choice by County'!$N$48:$N$60+'[2]Drug of Choice by County'!$N$48:$N$60+'[3]Drug of Choice by County'!$N$48:$N$60+'[4]Drug of Choice by County'!$N$48:$N$60</f>
        <v>#REF!</v>
      </c>
      <c r="O59" s="21" t="e">
        <f t="shared" si="50"/>
        <v>#REF!</v>
      </c>
      <c r="P59" s="20" t="e">
        <f>'[1]Drug of Choice by County'!$P$48:$P$60+'[2]Drug of Choice by County'!$P$48:$P$60+'[3]Drug of Choice by County'!$P$48:$P$60+'[4]Drug of Choice by County'!$P$48:$P$60</f>
        <v>#REF!</v>
      </c>
      <c r="Q59" s="21" t="e">
        <f t="shared" si="51"/>
        <v>#REF!</v>
      </c>
      <c r="R59" s="22" t="e">
        <f t="shared" si="52"/>
        <v>#REF!</v>
      </c>
      <c r="S59" s="21" t="e">
        <f t="shared" si="53"/>
        <v>#REF!</v>
      </c>
      <c r="T59" s="20" t="e">
        <f>'[1]Drug of Choice by County'!$T$48:$T$60+'[2]Drug of Choice by County'!$T$48:$T$60+'[3]Drug of Choice by County'!$T$48:$T$60+'[4]Drug of Choice by County'!$T$48:$T$60</f>
        <v>#REF!</v>
      </c>
      <c r="U59" s="21" t="e">
        <f t="shared" si="54"/>
        <v>#REF!</v>
      </c>
      <c r="V59" s="20" t="e">
        <f>'[1]Drug of Choice by County'!$V$48:$V$60+'[2]Drug of Choice by County'!$V$48:$V$60+'[3]Drug of Choice by County'!$V$48:$V$60+'[4]Drug of Choice by County'!$V$48:$V$60</f>
        <v>#REF!</v>
      </c>
      <c r="W59" s="21" t="e">
        <f t="shared" si="55"/>
        <v>#REF!</v>
      </c>
      <c r="X59" s="20" t="e">
        <f>'[1]Drug of Choice by County'!$X$48:$X$60+'[2]Drug of Choice by County'!$X$48:$X$60+'[3]Drug of Choice by County'!$X$48:$X$60+'[4]Drug of Choice by County'!$X$48:$X$60</f>
        <v>#REF!</v>
      </c>
      <c r="Y59" s="21" t="e">
        <f t="shared" si="56"/>
        <v>#REF!</v>
      </c>
      <c r="Z59" s="22" t="e">
        <f t="shared" si="57"/>
        <v>#REF!</v>
      </c>
      <c r="AA59" s="21" t="e">
        <f t="shared" si="58"/>
        <v>#REF!</v>
      </c>
      <c r="AB59" s="20">
        <f>'[5]Drug of Choice by County'!$V$48:$V$59+'[6]Drug of Choice by County'!$AB$48:$AB$59+'[7]Drug of Choice by County'!$V$48:$V$59+'[8]Drug of Choice by County'!$V$48:$V$59</f>
        <v>0</v>
      </c>
      <c r="AC59" s="21">
        <f t="shared" si="59"/>
        <v>0</v>
      </c>
      <c r="AD59" s="20">
        <f>'[5]Drug of Choice by County'!$X$48:$X$59+'[6]Drug of Choice by County'!$AD$48:$AD$59+'[7]Drug of Choice by County'!$X$48:$X$59+'[8]Drug of Choice by County'!$X$48:$X$59</f>
        <v>0</v>
      </c>
      <c r="AE59" s="21">
        <f t="shared" si="60"/>
        <v>0</v>
      </c>
      <c r="AF59" s="20">
        <f>'[5]Drug of Choice by County'!$Z$48:$Z$59+'[6]Drug of Choice by County'!$AF$48:$AF$59+'[7]Drug of Choice by County'!$Z$48:$Z$59+'[8]Drug of Choice by County'!$Z$48:$Z$59</f>
        <v>0</v>
      </c>
      <c r="AG59" s="21">
        <f t="shared" si="61"/>
        <v>0</v>
      </c>
      <c r="AH59" s="65">
        <f t="shared" si="62"/>
        <v>0</v>
      </c>
      <c r="AI59" s="66">
        <f t="shared" si="63"/>
        <v>0</v>
      </c>
      <c r="AJ59" s="65" t="e">
        <f t="shared" si="64"/>
        <v>#REF!</v>
      </c>
      <c r="AK59" s="66" t="e">
        <f t="shared" si="65"/>
        <v>#REF!</v>
      </c>
      <c r="AL59" s="67" t="s">
        <v>25</v>
      </c>
    </row>
    <row r="60" spans="1:38" x14ac:dyDescent="0.25">
      <c r="A60" s="23" t="s">
        <v>32</v>
      </c>
      <c r="B60" s="19"/>
      <c r="C60" s="19"/>
      <c r="D60" s="20">
        <f>'[1]Drug of Choice by County'!$D$48:$D$60+'[2]Drug of Choice by County'!$D$48:$D$60+'[3]Drug of Choice by County'!$D$48:$D$60+'[4]Drug of Choice by County'!$D$48:$D$60</f>
        <v>219</v>
      </c>
      <c r="E60" s="21">
        <f t="shared" si="44"/>
        <v>1</v>
      </c>
      <c r="F60" s="20">
        <f>'[1]Drug of Choice by County'!$F$48:$F$60+'[2]Drug of Choice by County'!$F$48:$F$60+'[3]Drug of Choice by County'!$F$48:$F$60+'[4]Drug of Choice by County'!$F$48:$F$60</f>
        <v>228</v>
      </c>
      <c r="G60" s="31">
        <f t="shared" si="45"/>
        <v>1</v>
      </c>
      <c r="H60" s="20">
        <f>'[1]Drug of Choice by County'!$H$48:$H$60+'[2]Drug of Choice by County'!$H$48:$H$60+'[3]Drug of Choice by County'!$H$48:$H$60+'[4]Drug of Choice by County'!$H$48:$H$60</f>
        <v>224</v>
      </c>
      <c r="I60" s="21">
        <f t="shared" si="46"/>
        <v>1</v>
      </c>
      <c r="J60" s="22">
        <f t="shared" si="47"/>
        <v>671</v>
      </c>
      <c r="K60" s="21">
        <f t="shared" si="48"/>
        <v>1</v>
      </c>
      <c r="L60" s="20">
        <f>'[1]Drug of Choice by County'!$L$48:$L$60+'[2]Drug of Choice by County'!$L$48:$L$60+'[3]Drug of Choice by County'!$L$48:$L$60+'[4]Drug of Choice by County'!$L$48:$L$60</f>
        <v>224</v>
      </c>
      <c r="M60" s="21">
        <f t="shared" si="49"/>
        <v>1</v>
      </c>
      <c r="N60" s="20">
        <f>'[1]Drug of Choice by County'!$N$48:$N$60+'[2]Drug of Choice by County'!$N$48:$N$60+'[3]Drug of Choice by County'!$N$48:$N$60+'[4]Drug of Choice by County'!$N$48:$N$60</f>
        <v>240</v>
      </c>
      <c r="O60" s="21">
        <f t="shared" si="50"/>
        <v>1</v>
      </c>
      <c r="P60" s="20">
        <f>'[1]Drug of Choice by County'!$P$48:$P$60+'[2]Drug of Choice by County'!$P$48:$P$60+'[3]Drug of Choice by County'!$P$48:$P$60+'[4]Drug of Choice by County'!$P$48:$P$60</f>
        <v>236</v>
      </c>
      <c r="Q60" s="21">
        <f t="shared" si="51"/>
        <v>1</v>
      </c>
      <c r="R60" s="22">
        <f t="shared" si="52"/>
        <v>700</v>
      </c>
      <c r="S60" s="21">
        <f t="shared" si="53"/>
        <v>1</v>
      </c>
      <c r="T60" s="20">
        <f>'[1]Drug of Choice by County'!$T$48:$T$60+'[2]Drug of Choice by County'!$T$48:$T$60+'[3]Drug of Choice by County'!$T$48:$T$60+'[4]Drug of Choice by County'!$T$48:$T$60</f>
        <v>240</v>
      </c>
      <c r="U60" s="21">
        <f t="shared" si="54"/>
        <v>1</v>
      </c>
      <c r="V60" s="20">
        <f>'[1]Drug of Choice by County'!$V$48:$V$60+'[2]Drug of Choice by County'!$V$48:$V$60+'[3]Drug of Choice by County'!$V$48:$V$60+'[4]Drug of Choice by County'!$V$48:$V$60</f>
        <v>236</v>
      </c>
      <c r="W60" s="21">
        <f t="shared" si="55"/>
        <v>1</v>
      </c>
      <c r="X60" s="20">
        <f>'[1]Drug of Choice by County'!$X$48:$X$60+'[2]Drug of Choice by County'!$X$48:$X$60+'[3]Drug of Choice by County'!$X$48:$X$60+'[4]Drug of Choice by County'!$X$48:$X$60</f>
        <v>240</v>
      </c>
      <c r="Y60" s="21">
        <f t="shared" si="56"/>
        <v>1</v>
      </c>
      <c r="Z60" s="22">
        <f t="shared" si="57"/>
        <v>716</v>
      </c>
      <c r="AA60" s="21">
        <f t="shared" si="58"/>
        <v>1</v>
      </c>
      <c r="AB60" s="20">
        <f>SUM(AB48:AB59)</f>
        <v>252</v>
      </c>
      <c r="AC60" s="21">
        <f t="shared" si="59"/>
        <v>1</v>
      </c>
      <c r="AD60" s="95">
        <f>SUM(AD48:AD59)</f>
        <v>248</v>
      </c>
      <c r="AE60" s="21">
        <f t="shared" si="60"/>
        <v>1</v>
      </c>
      <c r="AF60" s="20">
        <f>SUM(AF48:AF59)</f>
        <v>258</v>
      </c>
      <c r="AG60" s="21">
        <f t="shared" si="61"/>
        <v>1</v>
      </c>
      <c r="AH60" s="65">
        <f t="shared" si="62"/>
        <v>758</v>
      </c>
      <c r="AI60" s="66">
        <f t="shared" si="63"/>
        <v>1</v>
      </c>
      <c r="AJ60" s="65">
        <f t="shared" si="64"/>
        <v>2845</v>
      </c>
      <c r="AK60" s="66">
        <f t="shared" si="65"/>
        <v>1</v>
      </c>
      <c r="AL60" s="71" t="s">
        <v>32</v>
      </c>
    </row>
    <row r="61" spans="1:38" x14ac:dyDescent="0.25">
      <c r="A61" s="26" t="s">
        <v>27</v>
      </c>
      <c r="B61" s="26"/>
      <c r="C61" s="26"/>
      <c r="D61" s="20"/>
      <c r="E61" s="28"/>
      <c r="F61" s="27"/>
      <c r="G61" s="27"/>
      <c r="H61" s="27"/>
      <c r="I61" s="29"/>
      <c r="J61" s="50"/>
      <c r="K61" s="29"/>
      <c r="L61" s="27"/>
      <c r="M61" s="27"/>
      <c r="N61" s="26"/>
      <c r="O61" s="26"/>
      <c r="P61" s="27"/>
      <c r="Q61" s="27"/>
      <c r="R61" s="48"/>
      <c r="S61" s="27"/>
      <c r="T61" s="27"/>
      <c r="U61" s="27"/>
      <c r="V61" s="27"/>
      <c r="W61" s="29"/>
      <c r="X61" s="27"/>
      <c r="Y61" s="29"/>
      <c r="Z61" s="50"/>
      <c r="AA61" s="29"/>
      <c r="AB61" s="27"/>
      <c r="AC61" s="29"/>
      <c r="AD61" s="27"/>
      <c r="AE61" s="27"/>
      <c r="AF61" s="27"/>
      <c r="AG61" s="27"/>
    </row>
    <row r="62" spans="1:38" x14ac:dyDescent="0.25">
      <c r="A62" s="26" t="s">
        <v>28</v>
      </c>
      <c r="B62" s="26"/>
      <c r="C62" s="26"/>
      <c r="D62" s="20"/>
      <c r="E62" s="28"/>
      <c r="F62" s="27"/>
      <c r="G62" s="27"/>
      <c r="H62" s="27"/>
      <c r="I62" s="27"/>
      <c r="J62" s="48"/>
      <c r="K62" s="27"/>
      <c r="L62" s="27"/>
      <c r="M62" s="27"/>
      <c r="N62" s="27"/>
      <c r="O62" s="27"/>
      <c r="P62" s="27"/>
      <c r="Q62" s="27"/>
      <c r="R62" s="48"/>
      <c r="S62" s="27"/>
      <c r="T62" s="27"/>
      <c r="U62" s="27"/>
      <c r="V62" s="27"/>
      <c r="W62" s="29"/>
      <c r="X62" s="27"/>
      <c r="Y62" s="27"/>
      <c r="Z62" s="48"/>
      <c r="AA62" s="27"/>
      <c r="AB62" s="27"/>
      <c r="AC62" s="27"/>
      <c r="AD62" s="27"/>
      <c r="AE62" s="27"/>
      <c r="AF62" s="27"/>
      <c r="AG62" s="27"/>
    </row>
    <row r="63" spans="1:38" x14ac:dyDescent="0.25">
      <c r="A63" s="26"/>
      <c r="B63" s="26"/>
      <c r="C63" s="26"/>
      <c r="D63" s="20"/>
      <c r="E63" s="28"/>
      <c r="F63" s="27"/>
      <c r="G63" s="27"/>
      <c r="H63" s="27"/>
      <c r="I63" s="27"/>
      <c r="J63" s="48"/>
      <c r="K63" s="27"/>
      <c r="L63" s="27"/>
      <c r="M63" s="27"/>
      <c r="N63" s="27"/>
      <c r="O63" s="27"/>
      <c r="P63" s="27"/>
      <c r="Q63" s="27"/>
      <c r="R63" s="48"/>
      <c r="S63" s="27"/>
      <c r="T63" s="27"/>
      <c r="U63" s="27"/>
      <c r="V63" s="27"/>
      <c r="W63" s="27"/>
      <c r="X63" s="27"/>
      <c r="Y63" s="27"/>
      <c r="Z63" s="48"/>
      <c r="AA63" s="27"/>
      <c r="AB63" s="27"/>
      <c r="AC63" s="27"/>
      <c r="AD63" s="27"/>
      <c r="AE63" s="27"/>
      <c r="AF63" s="27"/>
      <c r="AG63" s="27"/>
    </row>
    <row r="64" spans="1:38" ht="20.25" x14ac:dyDescent="0.3">
      <c r="A64" s="8" t="s">
        <v>33</v>
      </c>
      <c r="B64" s="9"/>
      <c r="C64" s="9"/>
      <c r="D64" s="20"/>
      <c r="E64" s="11"/>
      <c r="F64" s="10"/>
      <c r="G64" s="10"/>
      <c r="H64" s="10"/>
      <c r="I64" s="10"/>
      <c r="J64" s="46"/>
      <c r="K64" s="10"/>
      <c r="L64" s="10"/>
      <c r="M64" s="10"/>
      <c r="N64" s="10"/>
      <c r="O64" s="10"/>
      <c r="P64" s="10"/>
      <c r="Q64" s="10"/>
      <c r="R64" s="46"/>
      <c r="S64" s="10"/>
      <c r="T64" s="10"/>
      <c r="U64" s="10"/>
      <c r="V64" s="2"/>
      <c r="W64" s="2"/>
      <c r="X64" s="2"/>
      <c r="Y64" s="2"/>
      <c r="Z64" s="45"/>
      <c r="AA64" s="2"/>
      <c r="AB64" s="2"/>
      <c r="AC64" s="2"/>
      <c r="AD64" s="2"/>
      <c r="AE64" s="2"/>
      <c r="AF64" s="2"/>
      <c r="AG64" s="2"/>
    </row>
    <row r="65" spans="1:38" ht="31.5" x14ac:dyDescent="0.25">
      <c r="A65" s="12" t="s">
        <v>7</v>
      </c>
      <c r="B65" s="13"/>
      <c r="C65" s="14"/>
      <c r="D65" s="44">
        <v>43664</v>
      </c>
      <c r="E65" s="16" t="s">
        <v>8</v>
      </c>
      <c r="F65" s="15">
        <v>43313</v>
      </c>
      <c r="G65" s="15" t="s">
        <v>8</v>
      </c>
      <c r="H65" s="15">
        <v>43344</v>
      </c>
      <c r="I65" s="15" t="s">
        <v>8</v>
      </c>
      <c r="J65" s="47" t="s">
        <v>9</v>
      </c>
      <c r="K65" s="17" t="s">
        <v>8</v>
      </c>
      <c r="L65" s="15">
        <v>43374</v>
      </c>
      <c r="M65" s="15" t="s">
        <v>8</v>
      </c>
      <c r="N65" s="15">
        <v>43405</v>
      </c>
      <c r="O65" s="15" t="s">
        <v>8</v>
      </c>
      <c r="P65" s="15">
        <v>43435</v>
      </c>
      <c r="Q65" s="15" t="s">
        <v>8</v>
      </c>
      <c r="R65" s="47" t="s">
        <v>10</v>
      </c>
      <c r="S65" s="17" t="s">
        <v>8</v>
      </c>
      <c r="T65" s="15">
        <v>43466</v>
      </c>
      <c r="U65" s="15" t="s">
        <v>8</v>
      </c>
      <c r="V65" s="15">
        <v>43497</v>
      </c>
      <c r="W65" s="15" t="s">
        <v>8</v>
      </c>
      <c r="X65" s="15">
        <v>43525</v>
      </c>
      <c r="Y65" s="15" t="s">
        <v>8</v>
      </c>
      <c r="Z65" s="47" t="s">
        <v>11</v>
      </c>
      <c r="AA65" s="17" t="s">
        <v>8</v>
      </c>
      <c r="AB65" s="15">
        <v>43556</v>
      </c>
      <c r="AC65" s="15" t="s">
        <v>8</v>
      </c>
      <c r="AD65" s="15">
        <v>43586</v>
      </c>
      <c r="AE65" s="15" t="s">
        <v>8</v>
      </c>
      <c r="AF65" s="15">
        <v>43617</v>
      </c>
      <c r="AG65" s="15" t="s">
        <v>8</v>
      </c>
      <c r="AH65" s="17" t="s">
        <v>12</v>
      </c>
      <c r="AI65" s="17" t="s">
        <v>8</v>
      </c>
      <c r="AJ65" s="17" t="s">
        <v>13</v>
      </c>
      <c r="AK65" s="17" t="s">
        <v>8</v>
      </c>
      <c r="AL65" s="12" t="s">
        <v>7</v>
      </c>
    </row>
    <row r="66" spans="1:38" x14ac:dyDescent="0.25">
      <c r="A66" s="18" t="s">
        <v>14</v>
      </c>
      <c r="B66" s="18"/>
      <c r="C66" s="19"/>
      <c r="D66" s="20">
        <v>30</v>
      </c>
      <c r="E66" s="21">
        <f>D66/160</f>
        <v>0.1875</v>
      </c>
      <c r="F66" s="20">
        <f>25+8</f>
        <v>33</v>
      </c>
      <c r="G66" s="21">
        <f>F66/157</f>
        <v>0.21019108280254778</v>
      </c>
      <c r="H66" s="42">
        <f>'[3]Drug of Choice by County'!$H$66:$H$78+'[2]Drug of Choice by County'!$H$66:$H$78</f>
        <v>43369</v>
      </c>
      <c r="I66" s="21">
        <f>H66/161</f>
        <v>269.3726708074534</v>
      </c>
      <c r="J66" s="22">
        <f>D66+F66+H66</f>
        <v>43432</v>
      </c>
      <c r="K66" s="21">
        <f>J66/478</f>
        <v>90.861924686192467</v>
      </c>
      <c r="L66" s="20">
        <f>'[3]Drug of Choice by County'!$L$66:$L$78+'[2]Drug of Choice by County'!$L$66:$L$78</f>
        <v>43401</v>
      </c>
      <c r="M66" s="21">
        <f>L66/158</f>
        <v>274.68987341772151</v>
      </c>
      <c r="N66" s="20">
        <f>'[3]Drug of Choice by County'!$N$66:$N$78+'[2]Drug of Choice by County'!$N$66:$N$78</f>
        <v>43432</v>
      </c>
      <c r="O66" s="21">
        <f>N66/152</f>
        <v>285.73684210526318</v>
      </c>
      <c r="P66" s="20">
        <f>'[3]Drug of Choice by County'!$P$66:$P$78+'[2]Drug of Choice by County'!$P$66:$P$78</f>
        <v>43459</v>
      </c>
      <c r="Q66" s="21">
        <f>P66/145</f>
        <v>299.71724137931034</v>
      </c>
      <c r="R66" s="22">
        <f>L66+N66+P66</f>
        <v>130292</v>
      </c>
      <c r="S66" s="21">
        <f>R66/455</f>
        <v>286.35604395604395</v>
      </c>
      <c r="T66" s="20">
        <f>'[3]Drug of Choice by County'!$T$66:$T$78+'[2]Drug of Choice by County'!$T$66:$T$78</f>
        <v>43494</v>
      </c>
      <c r="U66" s="21">
        <f>T66/143</f>
        <v>304.15384615384613</v>
      </c>
      <c r="V66" s="20">
        <f>'[3]Drug of Choice by County'!$V$66:$V$78+'[2]Drug of Choice by County'!$V$66:$V$78</f>
        <v>43518</v>
      </c>
      <c r="W66" s="21">
        <f>V66/133</f>
        <v>327.20300751879699</v>
      </c>
      <c r="X66" s="20">
        <f>'[3]Drug of Choice by County'!$X$66:$X$78+'[2]Drug of Choice by County'!$X$66:$X$78</f>
        <v>43546</v>
      </c>
      <c r="Y66" s="21">
        <f>X66/128</f>
        <v>340.203125</v>
      </c>
      <c r="Z66" s="22">
        <f>T66+V66+X66</f>
        <v>130558</v>
      </c>
      <c r="AA66" s="21">
        <f>Z66/404</f>
        <v>323.16336633663366</v>
      </c>
      <c r="AB66" s="20">
        <f>'[5]Drug of Choice by County'!$V$66:$V$77+'[6]Drug of Choice by County'!$AB$66:$AB$77+'[7]Drug of Choice by County'!$V$66:$V$77+'[8]Drug of Choice by County'!$V$66:$V$77</f>
        <v>33</v>
      </c>
      <c r="AC66" s="21">
        <f>AB66/133</f>
        <v>0.24812030075187969</v>
      </c>
      <c r="AD66" s="20">
        <f>'[5]Drug of Choice by County'!$X$66:$X$77+'[6]Drug of Choice by County'!$AD$66:$AD$77+'[7]Drug of Choice by County'!$X$66:$X$77+'[8]Drug of Choice by County'!$X$66:$X$77</f>
        <v>31</v>
      </c>
      <c r="AE66" s="31">
        <f>AD66/148</f>
        <v>0.20945945945945946</v>
      </c>
      <c r="AF66" s="20">
        <f>'[5]Drug of Choice by County'!$Z$66:$Z$77+'[6]Drug of Choice by County'!$AF$66:$AF$77+'[7]Drug of Choice by County'!$Z$66:$Z$77+'[8]Drug of Choice by County'!$Z$66:$Z$77</f>
        <v>29</v>
      </c>
      <c r="AG66" s="21">
        <f>AF66/135</f>
        <v>0.21481481481481482</v>
      </c>
      <c r="AH66" s="65">
        <f>AB66+AD66+AF66</f>
        <v>93</v>
      </c>
      <c r="AI66" s="66">
        <f>AH66/416</f>
        <v>0.22355769230769232</v>
      </c>
      <c r="AJ66" s="65">
        <f>J66+R66+Z66+AH66</f>
        <v>304375</v>
      </c>
      <c r="AK66" s="66">
        <f>AJ66/1753</f>
        <v>173.63091842555619</v>
      </c>
      <c r="AL66" s="67" t="s">
        <v>14</v>
      </c>
    </row>
    <row r="67" spans="1:38" x14ac:dyDescent="0.25">
      <c r="A67" s="18" t="s">
        <v>15</v>
      </c>
      <c r="B67" s="18"/>
      <c r="C67" s="19"/>
      <c r="D67" s="20">
        <v>0</v>
      </c>
      <c r="E67" s="21">
        <f t="shared" ref="E67:E78" si="66">D67/160</f>
        <v>0</v>
      </c>
      <c r="F67" s="20">
        <f>0+0</f>
        <v>0</v>
      </c>
      <c r="G67" s="21">
        <f t="shared" ref="G67:G78" si="67">F67/157</f>
        <v>0</v>
      </c>
      <c r="H67" s="42">
        <f>'[3]Drug of Choice by County'!$H$66:$H$78+'[2]Drug of Choice by County'!$H$66:$H$78</f>
        <v>11</v>
      </c>
      <c r="I67" s="21">
        <f t="shared" ref="I67:I78" si="68">H67/161</f>
        <v>6.8322981366459631E-2</v>
      </c>
      <c r="J67" s="22">
        <f t="shared" ref="J67:J78" si="69">D67+F67+H67</f>
        <v>11</v>
      </c>
      <c r="K67" s="21">
        <f t="shared" ref="K67:K78" si="70">J67/478</f>
        <v>2.3012552301255231E-2</v>
      </c>
      <c r="L67" s="20">
        <f>'[3]Drug of Choice by County'!$L$66:$L$78+'[2]Drug of Choice by County'!$L$66:$L$78</f>
        <v>7</v>
      </c>
      <c r="M67" s="21">
        <f t="shared" ref="M67:M78" si="71">L67/158</f>
        <v>4.4303797468354431E-2</v>
      </c>
      <c r="N67" s="20">
        <f>'[3]Drug of Choice by County'!$N$66:$N$78+'[2]Drug of Choice by County'!$N$66:$N$78</f>
        <v>3</v>
      </c>
      <c r="O67" s="21">
        <f t="shared" ref="O67:O78" si="72">N67/152</f>
        <v>1.9736842105263157E-2</v>
      </c>
      <c r="P67" s="20">
        <f>'[3]Drug of Choice by County'!$P$66:$P$78+'[2]Drug of Choice by County'!$P$66:$P$78</f>
        <v>4</v>
      </c>
      <c r="Q67" s="21">
        <f t="shared" ref="Q67:Q78" si="73">P67/145</f>
        <v>2.7586206896551724E-2</v>
      </c>
      <c r="R67" s="22">
        <f t="shared" ref="R67:R78" si="74">L67+N67+P67</f>
        <v>14</v>
      </c>
      <c r="S67" s="21">
        <f t="shared" ref="S67:S78" si="75">R67/455</f>
        <v>3.0769230769230771E-2</v>
      </c>
      <c r="T67" s="20">
        <f>'[3]Drug of Choice by County'!$T$66:$T$78+'[2]Drug of Choice by County'!$T$66:$T$78</f>
        <v>5</v>
      </c>
      <c r="U67" s="21">
        <f t="shared" ref="U67:U78" si="76">T67/143</f>
        <v>3.4965034965034968E-2</v>
      </c>
      <c r="V67" s="20">
        <f>'[3]Drug of Choice by County'!$V$66:$V$78+'[2]Drug of Choice by County'!$V$66:$V$78</f>
        <v>7</v>
      </c>
      <c r="W67" s="21">
        <f t="shared" ref="W67:W78" si="77">V67/133</f>
        <v>5.2631578947368418E-2</v>
      </c>
      <c r="X67" s="20">
        <f>'[3]Drug of Choice by County'!$X$66:$X$78+'[2]Drug of Choice by County'!$X$66:$X$78</f>
        <v>4</v>
      </c>
      <c r="Y67" s="21">
        <f t="shared" ref="Y67:Y78" si="78">X67/128</f>
        <v>3.125E-2</v>
      </c>
      <c r="Z67" s="22">
        <f t="shared" ref="Z67:Z78" si="79">T67+V67+X67</f>
        <v>16</v>
      </c>
      <c r="AA67" s="21">
        <f t="shared" ref="AA67:AA78" si="80">Z67/404</f>
        <v>3.9603960396039604E-2</v>
      </c>
      <c r="AB67" s="20">
        <f>'[5]Drug of Choice by County'!$V$66:$V$77+'[6]Drug of Choice by County'!$AB$66:$AB$77+'[7]Drug of Choice by County'!$V$66:$V$77+'[8]Drug of Choice by County'!$V$66:$V$77</f>
        <v>0</v>
      </c>
      <c r="AC67" s="21">
        <f t="shared" ref="AC67:AC78" si="81">AB67/133</f>
        <v>0</v>
      </c>
      <c r="AD67" s="20">
        <f>'[5]Drug of Choice by County'!$X$66:$X$77+'[6]Drug of Choice by County'!$AD$66:$AD$77+'[7]Drug of Choice by County'!$X$66:$X$77+'[8]Drug of Choice by County'!$X$66:$X$77</f>
        <v>1</v>
      </c>
      <c r="AE67" s="31">
        <f t="shared" ref="AE67:AE78" si="82">AD67/148</f>
        <v>6.7567567567567571E-3</v>
      </c>
      <c r="AF67" s="20">
        <f>'[5]Drug of Choice by County'!$Z$66:$Z$77+'[6]Drug of Choice by County'!$AF$66:$AF$77+'[7]Drug of Choice by County'!$Z$66:$Z$77+'[8]Drug of Choice by County'!$Z$66:$Z$77</f>
        <v>0</v>
      </c>
      <c r="AG67" s="21">
        <f t="shared" ref="AG67:AG78" si="83">AF67/135</f>
        <v>0</v>
      </c>
      <c r="AH67" s="65">
        <f t="shared" ref="AH67:AH78" si="84">AB67+AD67+AF67</f>
        <v>1</v>
      </c>
      <c r="AI67" s="66">
        <f t="shared" ref="AI67:AI78" si="85">AH67/416</f>
        <v>2.403846153846154E-3</v>
      </c>
      <c r="AJ67" s="65">
        <f t="shared" ref="AJ67:AJ78" si="86">J67+R67+Z67+AH67</f>
        <v>42</v>
      </c>
      <c r="AK67" s="66">
        <f t="shared" ref="AK67:AK78" si="87">AJ67/1753</f>
        <v>2.3958927552766685E-2</v>
      </c>
      <c r="AL67" s="67" t="s">
        <v>15</v>
      </c>
    </row>
    <row r="68" spans="1:38" x14ac:dyDescent="0.25">
      <c r="A68" s="18" t="s">
        <v>16</v>
      </c>
      <c r="B68" s="18"/>
      <c r="C68" s="19"/>
      <c r="D68" s="20">
        <v>1</v>
      </c>
      <c r="E68" s="21">
        <f t="shared" si="66"/>
        <v>6.2500000000000003E-3</v>
      </c>
      <c r="F68" s="20">
        <v>2</v>
      </c>
      <c r="G68" s="21">
        <f t="shared" si="67"/>
        <v>1.2738853503184714E-2</v>
      </c>
      <c r="H68" s="42">
        <f>'[3]Drug of Choice by County'!$H$66:$H$78+'[2]Drug of Choice by County'!$H$66:$H$78</f>
        <v>2</v>
      </c>
      <c r="I68" s="21">
        <f t="shared" si="68"/>
        <v>1.2422360248447204E-2</v>
      </c>
      <c r="J68" s="22">
        <f t="shared" si="69"/>
        <v>5</v>
      </c>
      <c r="K68" s="21">
        <f t="shared" si="70"/>
        <v>1.0460251046025104E-2</v>
      </c>
      <c r="L68" s="20">
        <f>'[3]Drug of Choice by County'!$L$66:$L$78+'[2]Drug of Choice by County'!$L$66:$L$78</f>
        <v>2</v>
      </c>
      <c r="M68" s="21">
        <f t="shared" si="71"/>
        <v>1.2658227848101266E-2</v>
      </c>
      <c r="N68" s="20">
        <f>'[3]Drug of Choice by County'!$N$66:$N$78+'[2]Drug of Choice by County'!$N$66:$N$78</f>
        <v>3</v>
      </c>
      <c r="O68" s="21">
        <f t="shared" si="72"/>
        <v>1.9736842105263157E-2</v>
      </c>
      <c r="P68" s="20">
        <f>'[3]Drug of Choice by County'!$P$66:$P$78+'[2]Drug of Choice by County'!$P$66:$P$78</f>
        <v>2</v>
      </c>
      <c r="Q68" s="21">
        <f t="shared" si="73"/>
        <v>1.3793103448275862E-2</v>
      </c>
      <c r="R68" s="22">
        <f t="shared" si="74"/>
        <v>7</v>
      </c>
      <c r="S68" s="21">
        <f t="shared" si="75"/>
        <v>1.5384615384615385E-2</v>
      </c>
      <c r="T68" s="20">
        <f>'[3]Drug of Choice by County'!$T$66:$T$78+'[2]Drug of Choice by County'!$T$66:$T$78</f>
        <v>0</v>
      </c>
      <c r="U68" s="21">
        <f t="shared" si="76"/>
        <v>0</v>
      </c>
      <c r="V68" s="20">
        <f>'[3]Drug of Choice by County'!$V$66:$V$78+'[2]Drug of Choice by County'!$V$66:$V$78</f>
        <v>2</v>
      </c>
      <c r="W68" s="21">
        <f t="shared" si="77"/>
        <v>1.5037593984962405E-2</v>
      </c>
      <c r="X68" s="20">
        <f>'[3]Drug of Choice by County'!$X$66:$X$78+'[2]Drug of Choice by County'!$X$66:$X$78</f>
        <v>3</v>
      </c>
      <c r="Y68" s="21">
        <f t="shared" si="78"/>
        <v>2.34375E-2</v>
      </c>
      <c r="Z68" s="22">
        <f t="shared" si="79"/>
        <v>5</v>
      </c>
      <c r="AA68" s="21">
        <f t="shared" si="80"/>
        <v>1.2376237623762377E-2</v>
      </c>
      <c r="AB68" s="20">
        <f>'[5]Drug of Choice by County'!$V$66:$V$77+'[6]Drug of Choice by County'!$AB$66:$AB$77+'[7]Drug of Choice by County'!$V$66:$V$77+'[8]Drug of Choice by County'!$V$66:$V$77</f>
        <v>3</v>
      </c>
      <c r="AC68" s="21">
        <f t="shared" si="81"/>
        <v>2.2556390977443608E-2</v>
      </c>
      <c r="AD68" s="20">
        <f>'[5]Drug of Choice by County'!$X$66:$X$77+'[6]Drug of Choice by County'!$AD$66:$AD$77+'[7]Drug of Choice by County'!$X$66:$X$77+'[8]Drug of Choice by County'!$X$66:$X$77</f>
        <v>4</v>
      </c>
      <c r="AE68" s="31">
        <f t="shared" si="82"/>
        <v>2.7027027027027029E-2</v>
      </c>
      <c r="AF68" s="20">
        <f>'[5]Drug of Choice by County'!$Z$66:$Z$77+'[6]Drug of Choice by County'!$AF$66:$AF$77+'[7]Drug of Choice by County'!$Z$66:$Z$77+'[8]Drug of Choice by County'!$Z$66:$Z$77</f>
        <v>4</v>
      </c>
      <c r="AG68" s="21">
        <f t="shared" si="83"/>
        <v>2.9629629629629631E-2</v>
      </c>
      <c r="AH68" s="65">
        <f t="shared" si="84"/>
        <v>11</v>
      </c>
      <c r="AI68" s="66">
        <f t="shared" si="85"/>
        <v>2.6442307692307692E-2</v>
      </c>
      <c r="AJ68" s="65">
        <f t="shared" si="86"/>
        <v>28</v>
      </c>
      <c r="AK68" s="66">
        <f t="shared" si="87"/>
        <v>1.5972618368511125E-2</v>
      </c>
      <c r="AL68" s="67" t="s">
        <v>16</v>
      </c>
    </row>
    <row r="69" spans="1:38" x14ac:dyDescent="0.25">
      <c r="A69" s="18" t="s">
        <v>17</v>
      </c>
      <c r="B69" s="18"/>
      <c r="C69" s="19"/>
      <c r="D69" s="20">
        <v>59</v>
      </c>
      <c r="E69" s="21">
        <f t="shared" si="66"/>
        <v>0.36875000000000002</v>
      </c>
      <c r="F69" s="20">
        <v>53</v>
      </c>
      <c r="G69" s="21">
        <f t="shared" si="67"/>
        <v>0.33757961783439489</v>
      </c>
      <c r="H69" s="42">
        <f>'[3]Drug of Choice by County'!$H$66:$H$78+'[2]Drug of Choice by County'!$H$66:$H$78</f>
        <v>23</v>
      </c>
      <c r="I69" s="21">
        <f t="shared" si="68"/>
        <v>0.14285714285714285</v>
      </c>
      <c r="J69" s="22">
        <f t="shared" si="69"/>
        <v>135</v>
      </c>
      <c r="K69" s="21">
        <f t="shared" si="70"/>
        <v>0.28242677824267781</v>
      </c>
      <c r="L69" s="20">
        <f>'[3]Drug of Choice by County'!$L$66:$L$78+'[2]Drug of Choice by County'!$L$66:$L$78</f>
        <v>23</v>
      </c>
      <c r="M69" s="21">
        <f t="shared" si="71"/>
        <v>0.14556962025316456</v>
      </c>
      <c r="N69" s="20">
        <f>'[3]Drug of Choice by County'!$N$66:$N$78+'[2]Drug of Choice by County'!$N$66:$N$78</f>
        <v>24</v>
      </c>
      <c r="O69" s="21">
        <f t="shared" si="72"/>
        <v>0.15789473684210525</v>
      </c>
      <c r="P69" s="20">
        <f>'[3]Drug of Choice by County'!$P$66:$P$78+'[2]Drug of Choice by County'!$P$66:$P$78</f>
        <v>23</v>
      </c>
      <c r="Q69" s="21">
        <f t="shared" si="73"/>
        <v>0.15862068965517243</v>
      </c>
      <c r="R69" s="22">
        <f t="shared" si="74"/>
        <v>70</v>
      </c>
      <c r="S69" s="21">
        <f t="shared" si="75"/>
        <v>0.15384615384615385</v>
      </c>
      <c r="T69" s="20">
        <f>'[3]Drug of Choice by County'!$T$66:$T$78+'[2]Drug of Choice by County'!$T$66:$T$78</f>
        <v>28</v>
      </c>
      <c r="U69" s="21">
        <f t="shared" si="76"/>
        <v>0.19580419580419581</v>
      </c>
      <c r="V69" s="20">
        <f>'[3]Drug of Choice by County'!$V$66:$V$78+'[2]Drug of Choice by County'!$V$66:$V$78</f>
        <v>27</v>
      </c>
      <c r="W69" s="21">
        <f t="shared" si="77"/>
        <v>0.20300751879699247</v>
      </c>
      <c r="X69" s="20">
        <f>'[3]Drug of Choice by County'!$X$66:$X$78+'[2]Drug of Choice by County'!$X$66:$X$78</f>
        <v>23</v>
      </c>
      <c r="Y69" s="21">
        <f t="shared" si="78"/>
        <v>0.1796875</v>
      </c>
      <c r="Z69" s="22">
        <f t="shared" si="79"/>
        <v>78</v>
      </c>
      <c r="AA69" s="21">
        <f t="shared" si="80"/>
        <v>0.19306930693069307</v>
      </c>
      <c r="AB69" s="20">
        <f>'[5]Drug of Choice by County'!$V$66:$V$77+'[6]Drug of Choice by County'!$AB$66:$AB$77+'[7]Drug of Choice by County'!$V$66:$V$77+'[8]Drug of Choice by County'!$V$66:$V$77</f>
        <v>41</v>
      </c>
      <c r="AC69" s="21">
        <f t="shared" si="81"/>
        <v>0.30827067669172931</v>
      </c>
      <c r="AD69" s="20">
        <f>'[5]Drug of Choice by County'!$X$66:$X$77+'[6]Drug of Choice by County'!$AD$66:$AD$77+'[7]Drug of Choice by County'!$X$66:$X$77+'[8]Drug of Choice by County'!$X$66:$X$77</f>
        <v>46</v>
      </c>
      <c r="AE69" s="31">
        <f t="shared" si="82"/>
        <v>0.3108108108108108</v>
      </c>
      <c r="AF69" s="20">
        <f>'[5]Drug of Choice by County'!$Z$66:$Z$77+'[6]Drug of Choice by County'!$AF$66:$AF$77+'[7]Drug of Choice by County'!$Z$66:$Z$77+'[8]Drug of Choice by County'!$Z$66:$Z$77</f>
        <v>34</v>
      </c>
      <c r="AG69" s="21">
        <f t="shared" si="83"/>
        <v>0.25185185185185183</v>
      </c>
      <c r="AH69" s="65">
        <f t="shared" si="84"/>
        <v>121</v>
      </c>
      <c r="AI69" s="66">
        <f t="shared" si="85"/>
        <v>0.29086538461538464</v>
      </c>
      <c r="AJ69" s="65">
        <f t="shared" si="86"/>
        <v>404</v>
      </c>
      <c r="AK69" s="68">
        <f t="shared" si="87"/>
        <v>0.23046206503137479</v>
      </c>
      <c r="AL69" s="25" t="s">
        <v>17</v>
      </c>
    </row>
    <row r="70" spans="1:38" x14ac:dyDescent="0.25">
      <c r="A70" s="18" t="s">
        <v>18</v>
      </c>
      <c r="B70" s="18"/>
      <c r="C70" s="19"/>
      <c r="D70" s="20">
        <v>26</v>
      </c>
      <c r="E70" s="21">
        <f t="shared" si="66"/>
        <v>0.16250000000000001</v>
      </c>
      <c r="F70" s="20">
        <f>22+3</f>
        <v>25</v>
      </c>
      <c r="G70" s="21">
        <f t="shared" si="67"/>
        <v>0.15923566878980891</v>
      </c>
      <c r="H70" s="42">
        <f>'[3]Drug of Choice by County'!$H$66:$H$78+'[2]Drug of Choice by County'!$H$66:$H$78</f>
        <v>57</v>
      </c>
      <c r="I70" s="21">
        <f t="shared" si="68"/>
        <v>0.35403726708074534</v>
      </c>
      <c r="J70" s="22">
        <f t="shared" si="69"/>
        <v>108</v>
      </c>
      <c r="K70" s="21">
        <f t="shared" si="70"/>
        <v>0.22594142259414227</v>
      </c>
      <c r="L70" s="20">
        <f>'[3]Drug of Choice by County'!$L$66:$L$78+'[2]Drug of Choice by County'!$L$66:$L$78</f>
        <v>59</v>
      </c>
      <c r="M70" s="21">
        <f t="shared" si="71"/>
        <v>0.37341772151898733</v>
      </c>
      <c r="N70" s="20">
        <f>'[3]Drug of Choice by County'!$N$66:$N$78+'[2]Drug of Choice by County'!$N$66:$N$78</f>
        <v>50</v>
      </c>
      <c r="O70" s="21">
        <f t="shared" si="72"/>
        <v>0.32894736842105265</v>
      </c>
      <c r="P70" s="20">
        <f>'[3]Drug of Choice by County'!$P$66:$P$78+'[2]Drug of Choice by County'!$P$66:$P$78</f>
        <v>54</v>
      </c>
      <c r="Q70" s="21">
        <f t="shared" si="73"/>
        <v>0.3724137931034483</v>
      </c>
      <c r="R70" s="22">
        <f t="shared" si="74"/>
        <v>163</v>
      </c>
      <c r="S70" s="21">
        <f t="shared" si="75"/>
        <v>0.35824175824175825</v>
      </c>
      <c r="T70" s="20">
        <f>'[3]Drug of Choice by County'!$T$66:$T$78+'[2]Drug of Choice by County'!$T$66:$T$78</f>
        <v>48</v>
      </c>
      <c r="U70" s="21">
        <f t="shared" si="76"/>
        <v>0.33566433566433568</v>
      </c>
      <c r="V70" s="20">
        <f>'[3]Drug of Choice by County'!$V$66:$V$78+'[2]Drug of Choice by County'!$V$66:$V$78</f>
        <v>42</v>
      </c>
      <c r="W70" s="21">
        <f t="shared" si="77"/>
        <v>0.31578947368421051</v>
      </c>
      <c r="X70" s="20">
        <f>'[3]Drug of Choice by County'!$X$66:$X$78+'[2]Drug of Choice by County'!$X$66:$X$78</f>
        <v>39</v>
      </c>
      <c r="Y70" s="21">
        <f t="shared" si="78"/>
        <v>0.3046875</v>
      </c>
      <c r="Z70" s="22">
        <f t="shared" si="79"/>
        <v>129</v>
      </c>
      <c r="AA70" s="21">
        <f t="shared" si="80"/>
        <v>0.31930693069306931</v>
      </c>
      <c r="AB70" s="20">
        <f>'[5]Drug of Choice by County'!$V$66:$V$77+'[6]Drug of Choice by County'!$AB$66:$AB$77+'[7]Drug of Choice by County'!$V$66:$V$77+'[8]Drug of Choice by County'!$V$66:$V$77</f>
        <v>25</v>
      </c>
      <c r="AC70" s="21">
        <f t="shared" si="81"/>
        <v>0.18796992481203006</v>
      </c>
      <c r="AD70" s="20">
        <f>'[5]Drug of Choice by County'!$X$66:$X$77+'[6]Drug of Choice by County'!$AD$66:$AD$77+'[7]Drug of Choice by County'!$X$66:$X$77+'[8]Drug of Choice by County'!$X$66:$X$77</f>
        <v>28</v>
      </c>
      <c r="AE70" s="31">
        <f t="shared" si="82"/>
        <v>0.1891891891891892</v>
      </c>
      <c r="AF70" s="20">
        <f>'[5]Drug of Choice by County'!$Z$66:$Z$77+'[6]Drug of Choice by County'!$AF$66:$AF$77+'[7]Drug of Choice by County'!$Z$66:$Z$77+'[8]Drug of Choice by County'!$Z$66:$Z$77</f>
        <v>26</v>
      </c>
      <c r="AG70" s="21">
        <f t="shared" si="83"/>
        <v>0.19259259259259259</v>
      </c>
      <c r="AH70" s="65">
        <f t="shared" si="84"/>
        <v>79</v>
      </c>
      <c r="AI70" s="66">
        <f t="shared" si="85"/>
        <v>0.18990384615384615</v>
      </c>
      <c r="AJ70" s="65">
        <f t="shared" si="86"/>
        <v>479</v>
      </c>
      <c r="AK70" s="66">
        <f t="shared" si="87"/>
        <v>0.27324586423274388</v>
      </c>
      <c r="AL70" s="67" t="s">
        <v>18</v>
      </c>
    </row>
    <row r="71" spans="1:38" x14ac:dyDescent="0.25">
      <c r="A71" s="18" t="s">
        <v>19</v>
      </c>
      <c r="B71" s="18"/>
      <c r="C71" s="19"/>
      <c r="D71" s="20">
        <v>26</v>
      </c>
      <c r="E71" s="21">
        <f t="shared" si="66"/>
        <v>0.16250000000000001</v>
      </c>
      <c r="F71" s="20">
        <f>22+4</f>
        <v>26</v>
      </c>
      <c r="G71" s="21">
        <f t="shared" si="67"/>
        <v>0.16560509554140126</v>
      </c>
      <c r="H71" s="42">
        <f>'[3]Drug of Choice by County'!$H$66:$H$78+'[2]Drug of Choice by County'!$H$66:$H$78</f>
        <v>21</v>
      </c>
      <c r="I71" s="21">
        <f t="shared" si="68"/>
        <v>0.13043478260869565</v>
      </c>
      <c r="J71" s="22">
        <f t="shared" si="69"/>
        <v>73</v>
      </c>
      <c r="K71" s="21">
        <f t="shared" si="70"/>
        <v>0.15271966527196654</v>
      </c>
      <c r="L71" s="20">
        <f>'[3]Drug of Choice by County'!$L$66:$L$78+'[2]Drug of Choice by County'!$L$66:$L$78</f>
        <v>17</v>
      </c>
      <c r="M71" s="21">
        <f t="shared" si="71"/>
        <v>0.10759493670886076</v>
      </c>
      <c r="N71" s="20">
        <f>'[3]Drug of Choice by County'!$N$66:$N$78+'[2]Drug of Choice by County'!$N$66:$N$78</f>
        <v>20</v>
      </c>
      <c r="O71" s="21">
        <f t="shared" si="72"/>
        <v>0.13157894736842105</v>
      </c>
      <c r="P71" s="20">
        <f>'[3]Drug of Choice by County'!$P$66:$P$78+'[2]Drug of Choice by County'!$P$66:$P$78</f>
        <v>19</v>
      </c>
      <c r="Q71" s="21">
        <f t="shared" si="73"/>
        <v>0.1310344827586207</v>
      </c>
      <c r="R71" s="22">
        <f t="shared" si="74"/>
        <v>56</v>
      </c>
      <c r="S71" s="21">
        <f t="shared" si="75"/>
        <v>0.12307692307692308</v>
      </c>
      <c r="T71" s="20">
        <f>'[3]Drug of Choice by County'!$T$66:$T$78+'[2]Drug of Choice by County'!$T$66:$T$78</f>
        <v>15</v>
      </c>
      <c r="U71" s="21">
        <f t="shared" si="76"/>
        <v>0.1048951048951049</v>
      </c>
      <c r="V71" s="20">
        <f>'[3]Drug of Choice by County'!$V$66:$V$78+'[2]Drug of Choice by County'!$V$66:$V$78</f>
        <v>17</v>
      </c>
      <c r="W71" s="21">
        <f t="shared" si="77"/>
        <v>0.12781954887218044</v>
      </c>
      <c r="X71" s="20">
        <f>'[3]Drug of Choice by County'!$X$66:$X$78+'[2]Drug of Choice by County'!$X$66:$X$78</f>
        <v>17</v>
      </c>
      <c r="Y71" s="21">
        <f t="shared" si="78"/>
        <v>0.1328125</v>
      </c>
      <c r="Z71" s="22">
        <f t="shared" si="79"/>
        <v>49</v>
      </c>
      <c r="AA71" s="21">
        <f t="shared" si="80"/>
        <v>0.12128712871287128</v>
      </c>
      <c r="AB71" s="20">
        <f>'[5]Drug of Choice by County'!$V$66:$V$77+'[6]Drug of Choice by County'!$AB$66:$AB$77+'[7]Drug of Choice by County'!$V$66:$V$77+'[8]Drug of Choice by County'!$V$66:$V$77</f>
        <v>16</v>
      </c>
      <c r="AC71" s="21">
        <f t="shared" si="81"/>
        <v>0.12030075187969924</v>
      </c>
      <c r="AD71" s="20">
        <f>'[5]Drug of Choice by County'!$X$66:$X$77+'[6]Drug of Choice by County'!$AD$66:$AD$77+'[7]Drug of Choice by County'!$X$66:$X$77+'[8]Drug of Choice by County'!$X$66:$X$77</f>
        <v>20</v>
      </c>
      <c r="AE71" s="31">
        <f t="shared" si="82"/>
        <v>0.13513513513513514</v>
      </c>
      <c r="AF71" s="20">
        <f>'[5]Drug of Choice by County'!$Z$66:$Z$77+'[6]Drug of Choice by County'!$AF$66:$AF$77+'[7]Drug of Choice by County'!$Z$66:$Z$77+'[8]Drug of Choice by County'!$Z$66:$Z$77</f>
        <v>26</v>
      </c>
      <c r="AG71" s="21">
        <f t="shared" si="83"/>
        <v>0.19259259259259259</v>
      </c>
      <c r="AH71" s="65">
        <f t="shared" si="84"/>
        <v>62</v>
      </c>
      <c r="AI71" s="66">
        <f t="shared" si="85"/>
        <v>0.14903846153846154</v>
      </c>
      <c r="AJ71" s="65">
        <f t="shared" si="86"/>
        <v>240</v>
      </c>
      <c r="AK71" s="69">
        <f t="shared" si="87"/>
        <v>0.13690815744438106</v>
      </c>
      <c r="AL71" s="70" t="s">
        <v>19</v>
      </c>
    </row>
    <row r="72" spans="1:38" x14ac:dyDescent="0.25">
      <c r="A72" s="18" t="s">
        <v>20</v>
      </c>
      <c r="B72" s="18"/>
      <c r="C72" s="19"/>
      <c r="D72" s="20">
        <v>0</v>
      </c>
      <c r="E72" s="21">
        <f t="shared" si="66"/>
        <v>0</v>
      </c>
      <c r="F72" s="20">
        <v>1</v>
      </c>
      <c r="G72" s="21">
        <f t="shared" si="67"/>
        <v>6.369426751592357E-3</v>
      </c>
      <c r="H72" s="42">
        <f>'[3]Drug of Choice by County'!$H$66:$H$78+'[2]Drug of Choice by County'!$H$66:$H$78</f>
        <v>7</v>
      </c>
      <c r="I72" s="21">
        <f t="shared" si="68"/>
        <v>4.3478260869565216E-2</v>
      </c>
      <c r="J72" s="22">
        <f t="shared" si="69"/>
        <v>8</v>
      </c>
      <c r="K72" s="21">
        <f t="shared" si="70"/>
        <v>1.6736401673640166E-2</v>
      </c>
      <c r="L72" s="20">
        <f>'[3]Drug of Choice by County'!$L$66:$L$78+'[2]Drug of Choice by County'!$L$66:$L$78</f>
        <v>6</v>
      </c>
      <c r="M72" s="21">
        <f t="shared" si="71"/>
        <v>3.7974683544303799E-2</v>
      </c>
      <c r="N72" s="20">
        <f>'[3]Drug of Choice by County'!$N$66:$N$78+'[2]Drug of Choice by County'!$N$66:$N$78</f>
        <v>10</v>
      </c>
      <c r="O72" s="21">
        <f t="shared" si="72"/>
        <v>6.5789473684210523E-2</v>
      </c>
      <c r="P72" s="20">
        <f>'[3]Drug of Choice by County'!$P$66:$P$78+'[2]Drug of Choice by County'!$P$66:$P$78</f>
        <v>8</v>
      </c>
      <c r="Q72" s="21">
        <f t="shared" si="73"/>
        <v>5.5172413793103448E-2</v>
      </c>
      <c r="R72" s="22">
        <f t="shared" si="74"/>
        <v>24</v>
      </c>
      <c r="S72" s="21">
        <f t="shared" si="75"/>
        <v>5.2747252747252747E-2</v>
      </c>
      <c r="T72" s="20">
        <f>'[3]Drug of Choice by County'!$T$66:$T$78+'[2]Drug of Choice by County'!$T$66:$T$78</f>
        <v>6</v>
      </c>
      <c r="U72" s="21">
        <f t="shared" si="76"/>
        <v>4.195804195804196E-2</v>
      </c>
      <c r="V72" s="20">
        <f>'[3]Drug of Choice by County'!$V$66:$V$78+'[2]Drug of Choice by County'!$V$66:$V$78</f>
        <v>4</v>
      </c>
      <c r="W72" s="21">
        <f t="shared" si="77"/>
        <v>3.007518796992481E-2</v>
      </c>
      <c r="X72" s="20">
        <f>'[3]Drug of Choice by County'!$X$66:$X$78+'[2]Drug of Choice by County'!$X$66:$X$78</f>
        <v>9</v>
      </c>
      <c r="Y72" s="21">
        <f t="shared" si="78"/>
        <v>7.03125E-2</v>
      </c>
      <c r="Z72" s="22">
        <f t="shared" si="79"/>
        <v>19</v>
      </c>
      <c r="AA72" s="21">
        <f t="shared" si="80"/>
        <v>4.702970297029703E-2</v>
      </c>
      <c r="AB72" s="20">
        <f>'[5]Drug of Choice by County'!$V$66:$V$77+'[6]Drug of Choice by County'!$AB$66:$AB$77+'[7]Drug of Choice by County'!$V$66:$V$77+'[8]Drug of Choice by County'!$V$66:$V$77</f>
        <v>1</v>
      </c>
      <c r="AC72" s="21">
        <f t="shared" si="81"/>
        <v>7.5187969924812026E-3</v>
      </c>
      <c r="AD72" s="20">
        <f>'[5]Drug of Choice by County'!$X$66:$X$77+'[6]Drug of Choice by County'!$AD$66:$AD$77+'[7]Drug of Choice by County'!$X$66:$X$77+'[8]Drug of Choice by County'!$X$66:$X$77</f>
        <v>1</v>
      </c>
      <c r="AE72" s="31">
        <f t="shared" si="82"/>
        <v>6.7567567567567571E-3</v>
      </c>
      <c r="AF72" s="20">
        <f>'[5]Drug of Choice by County'!$Z$66:$Z$77+'[6]Drug of Choice by County'!$AF$66:$AF$77+'[7]Drug of Choice by County'!$Z$66:$Z$77+'[8]Drug of Choice by County'!$Z$66:$Z$77</f>
        <v>2</v>
      </c>
      <c r="AG72" s="21">
        <f t="shared" si="83"/>
        <v>1.4814814814814815E-2</v>
      </c>
      <c r="AH72" s="65">
        <f t="shared" si="84"/>
        <v>4</v>
      </c>
      <c r="AI72" s="66">
        <f t="shared" si="85"/>
        <v>9.6153846153846159E-3</v>
      </c>
      <c r="AJ72" s="65">
        <f t="shared" si="86"/>
        <v>55</v>
      </c>
      <c r="AK72" s="66">
        <f t="shared" si="87"/>
        <v>3.137478608100399E-2</v>
      </c>
      <c r="AL72" s="67" t="s">
        <v>20</v>
      </c>
    </row>
    <row r="73" spans="1:38" x14ac:dyDescent="0.25">
      <c r="A73" s="18" t="s">
        <v>21</v>
      </c>
      <c r="B73" s="18"/>
      <c r="C73" s="19"/>
      <c r="D73" s="20">
        <v>15</v>
      </c>
      <c r="E73" s="21">
        <f t="shared" si="66"/>
        <v>9.375E-2</v>
      </c>
      <c r="F73" s="20">
        <v>17</v>
      </c>
      <c r="G73" s="21">
        <f t="shared" si="67"/>
        <v>0.10828025477707007</v>
      </c>
      <c r="H73" s="42">
        <f>'[3]Drug of Choice by County'!$H$66:$H$78+'[2]Drug of Choice by County'!$H$66:$H$78</f>
        <v>14</v>
      </c>
      <c r="I73" s="21">
        <f t="shared" si="68"/>
        <v>8.6956521739130432E-2</v>
      </c>
      <c r="J73" s="22">
        <f t="shared" si="69"/>
        <v>46</v>
      </c>
      <c r="K73" s="21">
        <f t="shared" si="70"/>
        <v>9.6234309623430964E-2</v>
      </c>
      <c r="L73" s="20">
        <f>'[3]Drug of Choice by County'!$L$66:$L$78+'[2]Drug of Choice by County'!$L$66:$L$78</f>
        <v>15</v>
      </c>
      <c r="M73" s="21">
        <f t="shared" si="71"/>
        <v>9.49367088607595E-2</v>
      </c>
      <c r="N73" s="20">
        <f>'[3]Drug of Choice by County'!$N$66:$N$78+'[2]Drug of Choice by County'!$N$66:$N$78</f>
        <v>14</v>
      </c>
      <c r="O73" s="21">
        <f t="shared" si="72"/>
        <v>9.2105263157894732E-2</v>
      </c>
      <c r="P73" s="20">
        <f>'[3]Drug of Choice by County'!$P$66:$P$78+'[2]Drug of Choice by County'!$P$66:$P$78</f>
        <v>10</v>
      </c>
      <c r="Q73" s="21">
        <f t="shared" si="73"/>
        <v>6.8965517241379309E-2</v>
      </c>
      <c r="R73" s="22">
        <f t="shared" si="74"/>
        <v>39</v>
      </c>
      <c r="S73" s="21">
        <f t="shared" si="75"/>
        <v>8.5714285714285715E-2</v>
      </c>
      <c r="T73" s="20">
        <f>'[3]Drug of Choice by County'!$T$66:$T$78+'[2]Drug of Choice by County'!$T$66:$T$78</f>
        <v>11</v>
      </c>
      <c r="U73" s="21">
        <f t="shared" si="76"/>
        <v>7.6923076923076927E-2</v>
      </c>
      <c r="V73" s="20">
        <f>'[3]Drug of Choice by County'!$V$66:$V$78+'[2]Drug of Choice by County'!$V$66:$V$78</f>
        <v>11</v>
      </c>
      <c r="W73" s="21">
        <f t="shared" si="77"/>
        <v>8.2706766917293228E-2</v>
      </c>
      <c r="X73" s="20">
        <f>'[3]Drug of Choice by County'!$X$66:$X$78+'[2]Drug of Choice by County'!$X$66:$X$78</f>
        <v>10</v>
      </c>
      <c r="Y73" s="21">
        <f t="shared" si="78"/>
        <v>7.8125E-2</v>
      </c>
      <c r="Z73" s="22">
        <f t="shared" si="79"/>
        <v>32</v>
      </c>
      <c r="AA73" s="21">
        <f t="shared" si="80"/>
        <v>7.9207920792079209E-2</v>
      </c>
      <c r="AB73" s="20">
        <f>'[5]Drug of Choice by County'!$V$66:$V$77+'[6]Drug of Choice by County'!$AB$66:$AB$77+'[7]Drug of Choice by County'!$V$66:$V$77+'[8]Drug of Choice by County'!$V$66:$V$77</f>
        <v>12</v>
      </c>
      <c r="AC73" s="21">
        <f t="shared" si="81"/>
        <v>9.0225563909774431E-2</v>
      </c>
      <c r="AD73" s="20">
        <f>'[5]Drug of Choice by County'!$X$66:$X$77+'[6]Drug of Choice by County'!$AD$66:$AD$77+'[7]Drug of Choice by County'!$X$66:$X$77+'[8]Drug of Choice by County'!$X$66:$X$77</f>
        <v>15</v>
      </c>
      <c r="AE73" s="31">
        <f t="shared" si="82"/>
        <v>0.10135135135135136</v>
      </c>
      <c r="AF73" s="20">
        <f>'[5]Drug of Choice by County'!$Z$66:$Z$77+'[6]Drug of Choice by County'!$AF$66:$AF$77+'[7]Drug of Choice by County'!$Z$66:$Z$77+'[8]Drug of Choice by County'!$Z$66:$Z$77</f>
        <v>13</v>
      </c>
      <c r="AG73" s="21">
        <f t="shared" si="83"/>
        <v>9.6296296296296297E-2</v>
      </c>
      <c r="AH73" s="65">
        <f t="shared" si="84"/>
        <v>40</v>
      </c>
      <c r="AI73" s="66">
        <f t="shared" si="85"/>
        <v>9.6153846153846159E-2</v>
      </c>
      <c r="AJ73" s="65">
        <f t="shared" si="86"/>
        <v>157</v>
      </c>
      <c r="AK73" s="68">
        <f t="shared" si="87"/>
        <v>8.9560752994865947E-2</v>
      </c>
      <c r="AL73" s="25" t="s">
        <v>21</v>
      </c>
    </row>
    <row r="74" spans="1:38" x14ac:dyDescent="0.25">
      <c r="A74" s="18" t="s">
        <v>22</v>
      </c>
      <c r="B74" s="18"/>
      <c r="C74" s="19"/>
      <c r="D74" s="20">
        <f>'[9]Drug of Choice by County'!$D$67:$D$79+'[3]Drug of Choice by County'!$D$66:$D$78+'[2]Drug of Choice by County'!$D$66:$D$78+'[1]Drug of Choice by County'!$D$67:$D$79</f>
        <v>0</v>
      </c>
      <c r="E74" s="21">
        <f t="shared" si="66"/>
        <v>0</v>
      </c>
      <c r="F74" s="20">
        <v>0</v>
      </c>
      <c r="G74" s="21">
        <f t="shared" si="67"/>
        <v>0</v>
      </c>
      <c r="H74" s="42">
        <f>'[3]Drug of Choice by County'!$H$66:$H$78+'[2]Drug of Choice by County'!$H$66:$H$78</f>
        <v>0</v>
      </c>
      <c r="I74" s="21">
        <f t="shared" si="68"/>
        <v>0</v>
      </c>
      <c r="J74" s="22">
        <f t="shared" si="69"/>
        <v>0</v>
      </c>
      <c r="K74" s="21">
        <f t="shared" si="70"/>
        <v>0</v>
      </c>
      <c r="L74" s="20">
        <f>'[3]Drug of Choice by County'!$L$66:$L$78+'[2]Drug of Choice by County'!$L$66:$L$78</f>
        <v>0</v>
      </c>
      <c r="M74" s="21">
        <f t="shared" si="71"/>
        <v>0</v>
      </c>
      <c r="N74" s="20">
        <f>'[3]Drug of Choice by County'!$N$66:$N$78+'[2]Drug of Choice by County'!$N$66:$N$78</f>
        <v>0</v>
      </c>
      <c r="O74" s="21">
        <f t="shared" si="72"/>
        <v>0</v>
      </c>
      <c r="P74" s="20">
        <f>'[3]Drug of Choice by County'!$P$66:$P$78+'[2]Drug of Choice by County'!$P$66:$P$78</f>
        <v>0</v>
      </c>
      <c r="Q74" s="21">
        <f t="shared" si="73"/>
        <v>0</v>
      </c>
      <c r="R74" s="22">
        <f t="shared" si="74"/>
        <v>0</v>
      </c>
      <c r="S74" s="21">
        <f t="shared" si="75"/>
        <v>0</v>
      </c>
      <c r="T74" s="20">
        <f>'[3]Drug of Choice by County'!$T$66:$T$78+'[2]Drug of Choice by County'!$T$66:$T$78</f>
        <v>0</v>
      </c>
      <c r="U74" s="21">
        <f t="shared" si="76"/>
        <v>0</v>
      </c>
      <c r="V74" s="20">
        <f>'[3]Drug of Choice by County'!$V$66:$V$78+'[2]Drug of Choice by County'!$V$66:$V$78</f>
        <v>0</v>
      </c>
      <c r="W74" s="21">
        <f t="shared" si="77"/>
        <v>0</v>
      </c>
      <c r="X74" s="20">
        <f>'[3]Drug of Choice by County'!$X$66:$X$78+'[2]Drug of Choice by County'!$X$66:$X$78</f>
        <v>0</v>
      </c>
      <c r="Y74" s="21">
        <f t="shared" si="78"/>
        <v>0</v>
      </c>
      <c r="Z74" s="22">
        <f t="shared" si="79"/>
        <v>0</v>
      </c>
      <c r="AA74" s="21">
        <f t="shared" si="80"/>
        <v>0</v>
      </c>
      <c r="AB74" s="20">
        <f>'[5]Drug of Choice by County'!$V$66:$V$77+'[6]Drug of Choice by County'!$AB$66:$AB$77+'[7]Drug of Choice by County'!$V$66:$V$77+'[8]Drug of Choice by County'!$V$66:$V$77</f>
        <v>0</v>
      </c>
      <c r="AC74" s="21">
        <f t="shared" si="81"/>
        <v>0</v>
      </c>
      <c r="AD74" s="20">
        <f>'[5]Drug of Choice by County'!$X$66:$X$77+'[6]Drug of Choice by County'!$AD$66:$AD$77+'[7]Drug of Choice by County'!$X$66:$X$77+'[8]Drug of Choice by County'!$X$66:$X$77</f>
        <v>0</v>
      </c>
      <c r="AE74" s="31">
        <f t="shared" si="82"/>
        <v>0</v>
      </c>
      <c r="AF74" s="20">
        <f>'[5]Drug of Choice by County'!$Z$66:$Z$77+'[6]Drug of Choice by County'!$AF$66:$AF$77+'[7]Drug of Choice by County'!$Z$66:$Z$77+'[8]Drug of Choice by County'!$Z$66:$Z$77</f>
        <v>0</v>
      </c>
      <c r="AG74" s="21">
        <f t="shared" si="83"/>
        <v>0</v>
      </c>
      <c r="AH74" s="65">
        <f t="shared" si="84"/>
        <v>0</v>
      </c>
      <c r="AI74" s="66">
        <f t="shared" si="85"/>
        <v>0</v>
      </c>
      <c r="AJ74" s="65">
        <f t="shared" si="86"/>
        <v>0</v>
      </c>
      <c r="AK74" s="66">
        <f t="shared" si="87"/>
        <v>0</v>
      </c>
      <c r="AL74" s="67" t="s">
        <v>22</v>
      </c>
    </row>
    <row r="75" spans="1:38" x14ac:dyDescent="0.25">
      <c r="A75" s="18" t="s">
        <v>23</v>
      </c>
      <c r="B75" s="18"/>
      <c r="C75" s="19"/>
      <c r="D75" s="20">
        <v>0</v>
      </c>
      <c r="E75" s="21">
        <f t="shared" si="66"/>
        <v>0</v>
      </c>
      <c r="F75" s="20">
        <v>0</v>
      </c>
      <c r="G75" s="21">
        <f t="shared" si="67"/>
        <v>0</v>
      </c>
      <c r="H75" s="42">
        <f>'[3]Drug of Choice by County'!$H$66:$H$78+'[2]Drug of Choice by County'!$H$66:$H$78</f>
        <v>0</v>
      </c>
      <c r="I75" s="21">
        <f t="shared" si="68"/>
        <v>0</v>
      </c>
      <c r="J75" s="22">
        <f t="shared" si="69"/>
        <v>0</v>
      </c>
      <c r="K75" s="21">
        <f t="shared" si="70"/>
        <v>0</v>
      </c>
      <c r="L75" s="20">
        <f>'[3]Drug of Choice by County'!$L$66:$L$78+'[2]Drug of Choice by County'!$L$66:$L$78</f>
        <v>0</v>
      </c>
      <c r="M75" s="21">
        <f t="shared" si="71"/>
        <v>0</v>
      </c>
      <c r="N75" s="20">
        <f>'[3]Drug of Choice by County'!$N$66:$N$78+'[2]Drug of Choice by County'!$N$66:$N$78</f>
        <v>0</v>
      </c>
      <c r="O75" s="21">
        <f t="shared" si="72"/>
        <v>0</v>
      </c>
      <c r="P75" s="20">
        <f>'[3]Drug of Choice by County'!$P$66:$P$78+'[2]Drug of Choice by County'!$P$66:$P$78</f>
        <v>0</v>
      </c>
      <c r="Q75" s="21">
        <f t="shared" si="73"/>
        <v>0</v>
      </c>
      <c r="R75" s="22">
        <f t="shared" si="74"/>
        <v>0</v>
      </c>
      <c r="S75" s="21">
        <f t="shared" si="75"/>
        <v>0</v>
      </c>
      <c r="T75" s="20">
        <f>'[3]Drug of Choice by County'!$T$66:$T$78+'[2]Drug of Choice by County'!$T$66:$T$78</f>
        <v>0</v>
      </c>
      <c r="U75" s="21">
        <f t="shared" si="76"/>
        <v>0</v>
      </c>
      <c r="V75" s="20">
        <f>'[3]Drug of Choice by County'!$V$66:$V$78+'[2]Drug of Choice by County'!$V$66:$V$78</f>
        <v>0</v>
      </c>
      <c r="W75" s="21">
        <f t="shared" si="77"/>
        <v>0</v>
      </c>
      <c r="X75" s="20">
        <f>'[3]Drug of Choice by County'!$X$66:$X$78+'[2]Drug of Choice by County'!$X$66:$X$78</f>
        <v>0</v>
      </c>
      <c r="Y75" s="21">
        <f t="shared" si="78"/>
        <v>0</v>
      </c>
      <c r="Z75" s="22">
        <f t="shared" si="79"/>
        <v>0</v>
      </c>
      <c r="AA75" s="21">
        <f t="shared" si="80"/>
        <v>0</v>
      </c>
      <c r="AB75" s="20">
        <f>'[5]Drug of Choice by County'!$V$66:$V$77+'[6]Drug of Choice by County'!$AB$66:$AB$77+'[7]Drug of Choice by County'!$V$66:$V$77+'[8]Drug of Choice by County'!$V$66:$V$77</f>
        <v>0</v>
      </c>
      <c r="AC75" s="21">
        <f t="shared" si="81"/>
        <v>0</v>
      </c>
      <c r="AD75" s="20">
        <f>'[5]Drug of Choice by County'!$X$66:$X$77+'[6]Drug of Choice by County'!$AD$66:$AD$77+'[7]Drug of Choice by County'!$X$66:$X$77+'[8]Drug of Choice by County'!$X$66:$X$77</f>
        <v>0</v>
      </c>
      <c r="AE75" s="31">
        <f t="shared" si="82"/>
        <v>0</v>
      </c>
      <c r="AF75" s="20">
        <f>'[5]Drug of Choice by County'!$Z$66:$Z$77+'[6]Drug of Choice by County'!$AF$66:$AF$77+'[7]Drug of Choice by County'!$Z$66:$Z$77+'[8]Drug of Choice by County'!$Z$66:$Z$77</f>
        <v>0</v>
      </c>
      <c r="AG75" s="21">
        <f t="shared" si="83"/>
        <v>0</v>
      </c>
      <c r="AH75" s="65">
        <f t="shared" si="84"/>
        <v>0</v>
      </c>
      <c r="AI75" s="66">
        <f t="shared" si="85"/>
        <v>0</v>
      </c>
      <c r="AJ75" s="65">
        <f t="shared" si="86"/>
        <v>0</v>
      </c>
      <c r="AK75" s="66">
        <f t="shared" si="87"/>
        <v>0</v>
      </c>
      <c r="AL75" s="67" t="s">
        <v>23</v>
      </c>
    </row>
    <row r="76" spans="1:38" x14ac:dyDescent="0.25">
      <c r="A76" s="18" t="s">
        <v>24</v>
      </c>
      <c r="B76" s="18"/>
      <c r="C76" s="19"/>
      <c r="D76" s="20">
        <v>3</v>
      </c>
      <c r="E76" s="21">
        <f t="shared" si="66"/>
        <v>1.8749999999999999E-2</v>
      </c>
      <c r="F76" s="20">
        <v>0</v>
      </c>
      <c r="G76" s="21">
        <f t="shared" si="67"/>
        <v>0</v>
      </c>
      <c r="H76" s="42">
        <f>'[3]Drug of Choice by County'!$H$66:$H$78+'[2]Drug of Choice by County'!$H$66:$H$78</f>
        <v>1</v>
      </c>
      <c r="I76" s="21">
        <f t="shared" si="68"/>
        <v>6.2111801242236021E-3</v>
      </c>
      <c r="J76" s="22">
        <f t="shared" si="69"/>
        <v>4</v>
      </c>
      <c r="K76" s="21">
        <f t="shared" si="70"/>
        <v>8.368200836820083E-3</v>
      </c>
      <c r="L76" s="20">
        <f>'[3]Drug of Choice by County'!$L$66:$L$78+'[2]Drug of Choice by County'!$L$66:$L$78</f>
        <v>1</v>
      </c>
      <c r="M76" s="21">
        <f t="shared" si="71"/>
        <v>6.3291139240506328E-3</v>
      </c>
      <c r="N76" s="20">
        <f>'[3]Drug of Choice by County'!$N$66:$N$78+'[2]Drug of Choice by County'!$N$66:$N$78</f>
        <v>1</v>
      </c>
      <c r="O76" s="21">
        <f t="shared" si="72"/>
        <v>6.5789473684210523E-3</v>
      </c>
      <c r="P76" s="20">
        <f>'[3]Drug of Choice by County'!$P$66:$P$78+'[2]Drug of Choice by County'!$P$66:$P$78</f>
        <v>1</v>
      </c>
      <c r="Q76" s="21">
        <f t="shared" si="73"/>
        <v>6.8965517241379309E-3</v>
      </c>
      <c r="R76" s="22">
        <f t="shared" si="74"/>
        <v>3</v>
      </c>
      <c r="S76" s="21">
        <f t="shared" si="75"/>
        <v>6.5934065934065934E-3</v>
      </c>
      <c r="T76" s="20">
        <f>'[3]Drug of Choice by County'!$T$66:$T$78+'[2]Drug of Choice by County'!$T$66:$T$78</f>
        <v>2</v>
      </c>
      <c r="U76" s="21">
        <f t="shared" si="76"/>
        <v>1.3986013986013986E-2</v>
      </c>
      <c r="V76" s="20">
        <f>'[3]Drug of Choice by County'!$V$66:$V$78+'[2]Drug of Choice by County'!$V$66:$V$78</f>
        <v>2</v>
      </c>
      <c r="W76" s="21">
        <f t="shared" si="77"/>
        <v>1.5037593984962405E-2</v>
      </c>
      <c r="X76" s="20">
        <f>'[3]Drug of Choice by County'!$X$66:$X$78+'[2]Drug of Choice by County'!$X$66:$X$78</f>
        <v>2</v>
      </c>
      <c r="Y76" s="21">
        <f t="shared" si="78"/>
        <v>1.5625E-2</v>
      </c>
      <c r="Z76" s="22">
        <f t="shared" si="79"/>
        <v>6</v>
      </c>
      <c r="AA76" s="21">
        <f t="shared" si="80"/>
        <v>1.4851485148514851E-2</v>
      </c>
      <c r="AB76" s="20">
        <f>'[5]Drug of Choice by County'!$V$66:$V$77+'[6]Drug of Choice by County'!$AB$66:$AB$77+'[7]Drug of Choice by County'!$V$66:$V$77+'[8]Drug of Choice by County'!$V$66:$V$77</f>
        <v>2</v>
      </c>
      <c r="AC76" s="21">
        <f t="shared" si="81"/>
        <v>1.5037593984962405E-2</v>
      </c>
      <c r="AD76" s="20">
        <f>'[5]Drug of Choice by County'!$X$66:$X$77+'[6]Drug of Choice by County'!$AD$66:$AD$77+'[7]Drug of Choice by County'!$X$66:$X$77+'[8]Drug of Choice by County'!$X$66:$X$77</f>
        <v>2</v>
      </c>
      <c r="AE76" s="31">
        <f t="shared" si="82"/>
        <v>1.3513513513513514E-2</v>
      </c>
      <c r="AF76" s="20">
        <f>'[5]Drug of Choice by County'!$Z$66:$Z$77+'[6]Drug of Choice by County'!$AF$66:$AF$77+'[7]Drug of Choice by County'!$Z$66:$Z$77+'[8]Drug of Choice by County'!$Z$66:$Z$77</f>
        <v>1</v>
      </c>
      <c r="AG76" s="21">
        <f t="shared" si="83"/>
        <v>7.4074074074074077E-3</v>
      </c>
      <c r="AH76" s="65">
        <f t="shared" si="84"/>
        <v>5</v>
      </c>
      <c r="AI76" s="66">
        <f t="shared" si="85"/>
        <v>1.201923076923077E-2</v>
      </c>
      <c r="AJ76" s="65">
        <f t="shared" si="86"/>
        <v>18</v>
      </c>
      <c r="AK76" s="66">
        <f t="shared" si="87"/>
        <v>1.0268111808328579E-2</v>
      </c>
      <c r="AL76" s="67" t="s">
        <v>24</v>
      </c>
    </row>
    <row r="77" spans="1:38" x14ac:dyDescent="0.25">
      <c r="A77" s="18" t="s">
        <v>25</v>
      </c>
      <c r="B77" s="18"/>
      <c r="C77" s="19"/>
      <c r="D77" s="20">
        <v>0</v>
      </c>
      <c r="E77" s="21">
        <f t="shared" si="66"/>
        <v>0</v>
      </c>
      <c r="F77" s="20">
        <v>0</v>
      </c>
      <c r="G77" s="21">
        <f t="shared" si="67"/>
        <v>0</v>
      </c>
      <c r="H77" s="42">
        <f>'[3]Drug of Choice by County'!$H$66:$H$78+'[2]Drug of Choice by County'!$H$66:$H$78</f>
        <v>0</v>
      </c>
      <c r="I77" s="21">
        <f t="shared" si="68"/>
        <v>0</v>
      </c>
      <c r="J77" s="22">
        <f t="shared" si="69"/>
        <v>0</v>
      </c>
      <c r="K77" s="21">
        <f t="shared" si="70"/>
        <v>0</v>
      </c>
      <c r="L77" s="20">
        <f>'[3]Drug of Choice by County'!$L$66:$L$78+'[2]Drug of Choice by County'!$L$66:$L$78</f>
        <v>1</v>
      </c>
      <c r="M77" s="21">
        <f t="shared" si="71"/>
        <v>6.3291139240506328E-3</v>
      </c>
      <c r="N77" s="20">
        <f>'[3]Drug of Choice by County'!$N$66:$N$78+'[2]Drug of Choice by County'!$N$66:$N$78</f>
        <v>0</v>
      </c>
      <c r="O77" s="21">
        <f t="shared" si="72"/>
        <v>0</v>
      </c>
      <c r="P77" s="20">
        <f>'[3]Drug of Choice by County'!$P$66:$P$78+'[2]Drug of Choice by County'!$P$66:$P$78</f>
        <v>0</v>
      </c>
      <c r="Q77" s="21">
        <f t="shared" si="73"/>
        <v>0</v>
      </c>
      <c r="R77" s="22">
        <f t="shared" si="74"/>
        <v>1</v>
      </c>
      <c r="S77" s="21">
        <f t="shared" si="75"/>
        <v>2.1978021978021978E-3</v>
      </c>
      <c r="T77" s="20">
        <f>'[3]Drug of Choice by County'!$T$66:$T$78+'[2]Drug of Choice by County'!$T$66:$T$78</f>
        <v>0</v>
      </c>
      <c r="U77" s="21">
        <f t="shared" si="76"/>
        <v>0</v>
      </c>
      <c r="V77" s="20">
        <f>'[3]Drug of Choice by County'!$V$66:$V$78+'[2]Drug of Choice by County'!$V$66:$V$78</f>
        <v>0</v>
      </c>
      <c r="W77" s="21">
        <f t="shared" si="77"/>
        <v>0</v>
      </c>
      <c r="X77" s="20">
        <f>'[3]Drug of Choice by County'!$X$66:$X$78+'[2]Drug of Choice by County'!$X$66:$X$78</f>
        <v>0</v>
      </c>
      <c r="Y77" s="21">
        <f t="shared" si="78"/>
        <v>0</v>
      </c>
      <c r="Z77" s="22">
        <f t="shared" si="79"/>
        <v>0</v>
      </c>
      <c r="AA77" s="21">
        <f t="shared" si="80"/>
        <v>0</v>
      </c>
      <c r="AB77" s="20">
        <f>'[5]Drug of Choice by County'!$V$66:$V$77+'[6]Drug of Choice by County'!$AB$66:$AB$77+'[7]Drug of Choice by County'!$V$66:$V$77+'[8]Drug of Choice by County'!$V$66:$V$77</f>
        <v>0</v>
      </c>
      <c r="AC77" s="21">
        <f t="shared" si="81"/>
        <v>0</v>
      </c>
      <c r="AD77" s="20">
        <f>'[5]Drug of Choice by County'!$X$66:$X$77+'[6]Drug of Choice by County'!$AD$66:$AD$77+'[7]Drug of Choice by County'!$X$66:$X$77+'[8]Drug of Choice by County'!$X$66:$X$77</f>
        <v>0</v>
      </c>
      <c r="AE77" s="31">
        <f t="shared" si="82"/>
        <v>0</v>
      </c>
      <c r="AF77" s="20">
        <f>'[5]Drug of Choice by County'!$Z$66:$Z$77+'[6]Drug of Choice by County'!$AF$66:$AF$77+'[7]Drug of Choice by County'!$Z$66:$Z$77+'[8]Drug of Choice by County'!$Z$66:$Z$77</f>
        <v>0</v>
      </c>
      <c r="AG77" s="21">
        <f t="shared" si="83"/>
        <v>0</v>
      </c>
      <c r="AH77" s="65">
        <f t="shared" si="84"/>
        <v>0</v>
      </c>
      <c r="AI77" s="66">
        <f t="shared" si="85"/>
        <v>0</v>
      </c>
      <c r="AJ77" s="65">
        <f t="shared" si="86"/>
        <v>1</v>
      </c>
      <c r="AK77" s="66">
        <f t="shared" si="87"/>
        <v>5.7045065601825438E-4</v>
      </c>
      <c r="AL77" s="67" t="s">
        <v>25</v>
      </c>
    </row>
    <row r="78" spans="1:38" x14ac:dyDescent="0.25">
      <c r="A78" s="23" t="s">
        <v>34</v>
      </c>
      <c r="B78" s="19"/>
      <c r="C78" s="19"/>
      <c r="D78" s="20">
        <f>SUM(D66:D77)</f>
        <v>160</v>
      </c>
      <c r="E78" s="21">
        <f t="shared" si="66"/>
        <v>1</v>
      </c>
      <c r="F78" s="20">
        <f>SUM(F66:F77)</f>
        <v>157</v>
      </c>
      <c r="G78" s="21">
        <f t="shared" si="67"/>
        <v>1</v>
      </c>
      <c r="H78" s="42">
        <f>'[3]Drug of Choice by County'!$H$66:$H$78+'[2]Drug of Choice by County'!$H$66:$H$78</f>
        <v>111</v>
      </c>
      <c r="I78" s="21">
        <f t="shared" si="68"/>
        <v>0.68944099378881984</v>
      </c>
      <c r="J78" s="22">
        <f t="shared" si="69"/>
        <v>428</v>
      </c>
      <c r="K78" s="21">
        <f t="shared" si="70"/>
        <v>0.89539748953974896</v>
      </c>
      <c r="L78" s="20">
        <f>'[3]Drug of Choice by County'!$L$66:$L$78+'[2]Drug of Choice by County'!$L$66:$L$78</f>
        <v>108</v>
      </c>
      <c r="M78" s="21">
        <f t="shared" si="71"/>
        <v>0.68354430379746833</v>
      </c>
      <c r="N78" s="20">
        <f>'[3]Drug of Choice by County'!$N$66:$N$78+'[2]Drug of Choice by County'!$N$66:$N$78</f>
        <v>112</v>
      </c>
      <c r="O78" s="21">
        <f t="shared" si="72"/>
        <v>0.73684210526315785</v>
      </c>
      <c r="P78" s="20">
        <f>'[3]Drug of Choice by County'!$P$66:$P$78+'[2]Drug of Choice by County'!$P$66:$P$78</f>
        <v>103</v>
      </c>
      <c r="Q78" s="21">
        <f t="shared" si="73"/>
        <v>0.71034482758620687</v>
      </c>
      <c r="R78" s="22">
        <f t="shared" si="74"/>
        <v>323</v>
      </c>
      <c r="S78" s="21">
        <f t="shared" si="75"/>
        <v>0.70989010989010992</v>
      </c>
      <c r="T78" s="20">
        <f>'[3]Drug of Choice by County'!$T$66:$T$78+'[2]Drug of Choice by County'!$T$66:$T$78</f>
        <v>101</v>
      </c>
      <c r="U78" s="21">
        <f t="shared" si="76"/>
        <v>0.70629370629370625</v>
      </c>
      <c r="V78" s="20">
        <f>'[3]Drug of Choice by County'!$V$66:$V$78+'[2]Drug of Choice by County'!$V$66:$V$78</f>
        <v>98</v>
      </c>
      <c r="W78" s="21">
        <f t="shared" si="77"/>
        <v>0.73684210526315785</v>
      </c>
      <c r="X78" s="20">
        <f>'[3]Drug of Choice by County'!$X$66:$X$78+'[2]Drug of Choice by County'!$X$66:$X$78</f>
        <v>95</v>
      </c>
      <c r="Y78" s="21">
        <f t="shared" si="78"/>
        <v>0.7421875</v>
      </c>
      <c r="Z78" s="22">
        <f t="shared" si="79"/>
        <v>294</v>
      </c>
      <c r="AA78" s="21">
        <f t="shared" si="80"/>
        <v>0.7277227722772277</v>
      </c>
      <c r="AB78" s="95">
        <f>SUM(AB66:AB77)</f>
        <v>133</v>
      </c>
      <c r="AC78" s="21">
        <f t="shared" si="81"/>
        <v>1</v>
      </c>
      <c r="AD78" s="20">
        <f>SUM(AD66:AD77)</f>
        <v>148</v>
      </c>
      <c r="AE78" s="31">
        <f t="shared" si="82"/>
        <v>1</v>
      </c>
      <c r="AF78" s="20">
        <f>SUM(AF66:AF77)</f>
        <v>135</v>
      </c>
      <c r="AG78" s="21">
        <f t="shared" si="83"/>
        <v>1</v>
      </c>
      <c r="AH78" s="65">
        <f t="shared" si="84"/>
        <v>416</v>
      </c>
      <c r="AI78" s="66">
        <f t="shared" si="85"/>
        <v>1</v>
      </c>
      <c r="AJ78" s="65">
        <f t="shared" si="86"/>
        <v>1461</v>
      </c>
      <c r="AK78" s="66">
        <f t="shared" si="87"/>
        <v>0.83342840844266974</v>
      </c>
      <c r="AL78" s="71" t="s">
        <v>34</v>
      </c>
    </row>
    <row r="79" spans="1:38" x14ac:dyDescent="0.25">
      <c r="A79" s="26" t="s">
        <v>27</v>
      </c>
      <c r="B79" s="26"/>
      <c r="C79" s="26"/>
      <c r="D79" s="20"/>
      <c r="E79" s="32"/>
      <c r="F79" s="27"/>
      <c r="G79" s="29"/>
      <c r="H79" s="27"/>
      <c r="I79" s="29"/>
      <c r="J79" s="50"/>
      <c r="K79" s="29"/>
      <c r="L79" s="27"/>
      <c r="M79" s="27"/>
      <c r="N79" s="27"/>
      <c r="O79" s="27"/>
      <c r="P79" s="27"/>
      <c r="Q79" s="27"/>
      <c r="R79" s="48"/>
      <c r="S79" s="27"/>
      <c r="T79" s="27"/>
      <c r="U79" s="27"/>
      <c r="V79" s="27"/>
      <c r="W79" s="27"/>
      <c r="X79" s="27"/>
      <c r="Y79" s="27"/>
      <c r="Z79" s="48"/>
      <c r="AA79" s="27"/>
      <c r="AB79" s="27"/>
      <c r="AC79" s="29"/>
      <c r="AD79" s="27"/>
      <c r="AE79" s="29"/>
      <c r="AF79" s="27"/>
      <c r="AG79" s="27"/>
    </row>
    <row r="80" spans="1:38" x14ac:dyDescent="0.25">
      <c r="A80" s="26" t="s">
        <v>28</v>
      </c>
      <c r="B80" s="26"/>
      <c r="C80" s="26"/>
      <c r="D80" s="20"/>
      <c r="E80" s="28"/>
      <c r="F80" s="27"/>
      <c r="G80" s="27"/>
      <c r="H80" s="27"/>
      <c r="I80" s="27"/>
      <c r="J80" s="48"/>
      <c r="K80" s="27"/>
      <c r="L80" s="27"/>
      <c r="M80" s="27"/>
      <c r="N80" s="27"/>
      <c r="O80" s="27"/>
      <c r="P80" s="27"/>
      <c r="Q80" s="27"/>
      <c r="R80" s="48"/>
      <c r="S80" s="27"/>
      <c r="T80" s="27"/>
      <c r="U80" s="27"/>
      <c r="V80" s="27"/>
      <c r="W80" s="27"/>
      <c r="X80" s="27"/>
      <c r="Y80" s="27"/>
      <c r="Z80" s="48"/>
      <c r="AA80" s="27"/>
      <c r="AB80" s="27"/>
      <c r="AC80" s="27"/>
      <c r="AD80" s="27"/>
      <c r="AE80" s="27"/>
      <c r="AF80" s="27"/>
      <c r="AG80" s="27"/>
    </row>
    <row r="81" spans="1:38" x14ac:dyDescent="0.25">
      <c r="A81" s="26"/>
      <c r="B81" s="26"/>
      <c r="C81" s="26"/>
      <c r="D81" s="20"/>
      <c r="E81" s="28"/>
      <c r="F81" s="27"/>
      <c r="G81" s="27"/>
      <c r="H81" s="27"/>
      <c r="I81" s="27"/>
      <c r="J81" s="48"/>
      <c r="K81" s="27"/>
      <c r="L81" s="27"/>
      <c r="M81" s="27"/>
      <c r="N81" s="27"/>
      <c r="O81" s="27"/>
      <c r="P81" s="27"/>
      <c r="Q81" s="27"/>
      <c r="R81" s="48"/>
      <c r="S81" s="27"/>
      <c r="T81" s="27"/>
      <c r="U81" s="27"/>
      <c r="V81" s="27"/>
      <c r="W81" s="27"/>
      <c r="X81" s="27"/>
      <c r="Y81" s="27"/>
      <c r="Z81" s="48"/>
      <c r="AA81" s="27"/>
      <c r="AB81" s="27"/>
      <c r="AC81" s="27"/>
      <c r="AD81" s="27"/>
      <c r="AE81" s="27"/>
      <c r="AF81" s="27"/>
      <c r="AG81" s="27"/>
    </row>
    <row r="82" spans="1:38" x14ac:dyDescent="0.25">
      <c r="A82" s="26"/>
      <c r="B82" s="26"/>
      <c r="C82" s="26"/>
      <c r="D82" s="20"/>
      <c r="E82" s="28"/>
      <c r="F82" s="27"/>
      <c r="G82" s="27"/>
      <c r="H82" s="27"/>
      <c r="I82" s="27"/>
      <c r="J82" s="48"/>
      <c r="K82" s="27"/>
      <c r="L82" s="27"/>
      <c r="M82" s="27"/>
      <c r="N82" s="27"/>
      <c r="O82" s="27"/>
      <c r="P82" s="27"/>
      <c r="Q82" s="27"/>
      <c r="R82" s="48"/>
      <c r="S82" s="27"/>
      <c r="T82" s="27"/>
      <c r="U82" s="27"/>
      <c r="V82" s="27"/>
      <c r="W82" s="27"/>
      <c r="X82" s="27"/>
      <c r="Y82" s="27"/>
      <c r="Z82" s="48"/>
      <c r="AA82" s="27"/>
      <c r="AB82" s="27"/>
      <c r="AC82" s="27"/>
      <c r="AD82" s="27"/>
      <c r="AE82" s="27"/>
      <c r="AF82" s="27"/>
      <c r="AG82" s="27"/>
    </row>
    <row r="83" spans="1:38" ht="20.25" x14ac:dyDescent="0.3">
      <c r="A83" s="8" t="s">
        <v>35</v>
      </c>
      <c r="B83" s="9"/>
      <c r="C83" s="9"/>
      <c r="D83" s="20"/>
      <c r="E83" s="11"/>
      <c r="F83" s="10"/>
      <c r="G83" s="10"/>
      <c r="H83" s="10"/>
      <c r="I83" s="10"/>
      <c r="J83" s="46"/>
      <c r="K83" s="10"/>
      <c r="L83" s="10"/>
      <c r="M83" s="10"/>
      <c r="N83" s="10"/>
      <c r="O83" s="10"/>
      <c r="P83" s="10"/>
      <c r="Q83" s="10"/>
      <c r="R83" s="46"/>
      <c r="S83" s="10"/>
      <c r="T83" s="10"/>
      <c r="U83" s="10"/>
      <c r="V83" s="2"/>
      <c r="W83" s="2"/>
      <c r="X83" s="2"/>
      <c r="Y83" s="2"/>
      <c r="Z83" s="45"/>
      <c r="AA83" s="2"/>
      <c r="AB83" s="2"/>
      <c r="AC83" s="2"/>
      <c r="AD83" s="2"/>
      <c r="AE83" s="2"/>
      <c r="AF83" s="2"/>
      <c r="AG83" s="2"/>
    </row>
    <row r="84" spans="1:38" ht="31.5" x14ac:dyDescent="0.25">
      <c r="A84" s="12" t="s">
        <v>7</v>
      </c>
      <c r="B84" s="13"/>
      <c r="C84" s="33"/>
      <c r="D84" s="44">
        <v>43664</v>
      </c>
      <c r="E84" s="16" t="s">
        <v>8</v>
      </c>
      <c r="F84" s="15">
        <v>43313</v>
      </c>
      <c r="G84" s="15" t="s">
        <v>8</v>
      </c>
      <c r="H84" s="15">
        <v>43344</v>
      </c>
      <c r="I84" s="15" t="s">
        <v>8</v>
      </c>
      <c r="J84" s="47" t="s">
        <v>9</v>
      </c>
      <c r="K84" s="17" t="s">
        <v>8</v>
      </c>
      <c r="L84" s="15">
        <v>43374</v>
      </c>
      <c r="M84" s="15" t="s">
        <v>8</v>
      </c>
      <c r="N84" s="15">
        <v>43405</v>
      </c>
      <c r="O84" s="15" t="s">
        <v>8</v>
      </c>
      <c r="P84" s="15">
        <v>43435</v>
      </c>
      <c r="Q84" s="15" t="s">
        <v>8</v>
      </c>
      <c r="R84" s="47" t="s">
        <v>10</v>
      </c>
      <c r="S84" s="17" t="s">
        <v>8</v>
      </c>
      <c r="T84" s="15">
        <v>43466</v>
      </c>
      <c r="U84" s="15" t="s">
        <v>8</v>
      </c>
      <c r="V84" s="15">
        <v>43497</v>
      </c>
      <c r="W84" s="15" t="s">
        <v>8</v>
      </c>
      <c r="X84" s="15">
        <v>43525</v>
      </c>
      <c r="Y84" s="15" t="s">
        <v>8</v>
      </c>
      <c r="Z84" s="47" t="s">
        <v>11</v>
      </c>
      <c r="AA84" s="17" t="s">
        <v>8</v>
      </c>
      <c r="AB84" s="15">
        <v>43556</v>
      </c>
      <c r="AC84" s="15" t="s">
        <v>8</v>
      </c>
      <c r="AD84" s="15">
        <v>43586</v>
      </c>
      <c r="AE84" s="15" t="s">
        <v>8</v>
      </c>
      <c r="AF84" s="15">
        <v>43617</v>
      </c>
      <c r="AG84" s="15" t="s">
        <v>8</v>
      </c>
      <c r="AH84" s="17" t="s">
        <v>12</v>
      </c>
      <c r="AI84" s="17" t="s">
        <v>8</v>
      </c>
      <c r="AJ84" s="17" t="s">
        <v>13</v>
      </c>
      <c r="AK84" s="17" t="s">
        <v>8</v>
      </c>
      <c r="AL84" s="12" t="s">
        <v>7</v>
      </c>
    </row>
    <row r="85" spans="1:38" x14ac:dyDescent="0.25">
      <c r="A85" s="18" t="s">
        <v>14</v>
      </c>
      <c r="B85" s="18"/>
      <c r="C85" s="19"/>
      <c r="D85" s="42">
        <f>'[9]Drug of Choice by County'!$D$85:$D$97+'[3]Drug of Choice by County'!$D$85:$D$97+'[2]Drug of Choice by County'!$D$85:$D$97+'[1]Drug of Choice by County'!$D$85:$D$97</f>
        <v>26</v>
      </c>
      <c r="E85" s="21">
        <f>D85/235</f>
        <v>0.11063829787234042</v>
      </c>
      <c r="F85" s="20">
        <f>'[9]Drug of Choice by County'!$F$85:$F$97+'[3]Drug of Choice by County'!$F$85:$F$97+'[2]Drug of Choice by County'!$F$85:$F$97+'[1]Drug of Choice by County'!$F$85:$F$97</f>
        <v>27</v>
      </c>
      <c r="G85" s="21">
        <f>F85/216</f>
        <v>0.125</v>
      </c>
      <c r="H85" s="20">
        <f>'[9]Drug of Choice by County'!$H$85:$H$97+'[3]Drug of Choice by County'!$H$85:$H$97+'[2]Drug of Choice by County'!$H$85:$H$97+'[1]Drug of Choice by County'!$H$85:$H$97</f>
        <v>26</v>
      </c>
      <c r="I85" s="21">
        <f>H85/195</f>
        <v>0.13333333333333333</v>
      </c>
      <c r="J85" s="22">
        <f>D85+F85+H85</f>
        <v>79</v>
      </c>
      <c r="K85" s="21">
        <f>J85/646</f>
        <v>0.12229102167182662</v>
      </c>
      <c r="L85" s="20">
        <f>'[9]Drug of Choice by County'!$L$85:$L$97+'[3]Drug of Choice by County'!$L$85:$L$97+'[2]Drug of Choice by County'!$L$85:$L$97+'[1]Drug of Choice by County'!$L$85:$L$97</f>
        <v>30</v>
      </c>
      <c r="M85" s="21">
        <f>L85/191</f>
        <v>0.15706806282722513</v>
      </c>
      <c r="N85" s="20">
        <f>'[9]Drug of Choice by County'!$N$85:$N$97+'[3]Drug of Choice by County'!$N$85:$N$97+'[2]Drug of Choice by County'!$N$85:$N$97+'[1]Drug of Choice by County'!$N$85:$N$97</f>
        <v>23</v>
      </c>
      <c r="O85" s="21">
        <f>N85/168</f>
        <v>0.13690476190476192</v>
      </c>
      <c r="P85" s="20">
        <f>'[9]Drug of Choice by County'!$P$85:$P$97+'[3]Drug of Choice by County'!$P$85:$P$97+'[2]Drug of Choice by County'!$P$85:$P$97+'[1]Drug of Choice by County'!$P$85:$P$97</f>
        <v>20</v>
      </c>
      <c r="Q85" s="21">
        <f>P85/150</f>
        <v>0.13333333333333333</v>
      </c>
      <c r="R85" s="22">
        <f>L85+N85+P85</f>
        <v>73</v>
      </c>
      <c r="S85" s="21">
        <f>R85/509</f>
        <v>0.14341846758349705</v>
      </c>
      <c r="T85" s="20">
        <f>'[9]Drug of Choice by County'!$T$85:$T$97+'[3]Drug of Choice by County'!$T$85:$T$97+'[2]Drug of Choice by County'!$T$85:$T$97+'[1]Drug of Choice by County'!$T$85:$T$97</f>
        <v>24</v>
      </c>
      <c r="U85" s="21">
        <f>T85/177</f>
        <v>0.13559322033898305</v>
      </c>
      <c r="V85" s="20">
        <f>'[9]Drug of Choice by County'!$V$85:$V$97+'[3]Drug of Choice by County'!$V$85:$V$97+'[2]Drug of Choice by County'!$V$85:$V$97+'[1]Drug of Choice by County'!$V$85:$V$97</f>
        <v>23</v>
      </c>
      <c r="W85" s="21">
        <f>V85/186</f>
        <v>0.12365591397849462</v>
      </c>
      <c r="X85" s="20">
        <f>'[9]Drug of Choice by County'!$X$85:$X$97+'[3]Drug of Choice by County'!$X$85:$X$97+'[2]Drug of Choice by County'!$X$85:$X$97+'[1]Drug of Choice by County'!$X$85:$X$97</f>
        <v>23</v>
      </c>
      <c r="Y85" s="21">
        <f>X85/190</f>
        <v>0.12105263157894737</v>
      </c>
      <c r="Z85" s="22">
        <f>T85+V85+X85</f>
        <v>70</v>
      </c>
      <c r="AA85" s="21">
        <f>Z85/553</f>
        <v>0.12658227848101267</v>
      </c>
      <c r="AB85" s="20">
        <f>'[5]Drug of Choice by County'!$V$85:$V$96+'[6]Drug of Choice by County'!$AB$85:$AB$96+'[7]Drug of Choice by County'!$V$85:$V$96+'[8]Drug of Choice by County'!$V$85:$V$96</f>
        <v>44</v>
      </c>
      <c r="AC85" s="21">
        <f>AB85/183</f>
        <v>0.24043715846994534</v>
      </c>
      <c r="AD85" s="20">
        <f>'[5]Drug of Choice by County'!$X$85:$X$96+'[6]Drug of Choice by County'!$AD$85:$AD$96+'[7]Drug of Choice by County'!$X$85:$X$96+'[8]Drug of Choice by County'!$X$85:$X$96</f>
        <v>39</v>
      </c>
      <c r="AE85" s="21">
        <f>AD85/176</f>
        <v>0.22159090909090909</v>
      </c>
      <c r="AF85" s="20">
        <f>'[5]Drug of Choice by County'!$Z$85:$Z$96+'[6]Drug of Choice by County'!$AF$85:$AF$96+'[7]Drug of Choice by County'!$Z$85:$Z$96+'[8]Drug of Choice by County'!$Z$85:$Z$96</f>
        <v>34</v>
      </c>
      <c r="AG85" s="21">
        <f>AF85/164</f>
        <v>0.2073170731707317</v>
      </c>
      <c r="AH85" s="65">
        <f>AB85+AD85+AF85</f>
        <v>117</v>
      </c>
      <c r="AI85" s="66">
        <f>AH85/523</f>
        <v>0.22370936902485661</v>
      </c>
      <c r="AJ85" s="65">
        <f>J85+R85+Z85+AH85</f>
        <v>339</v>
      </c>
      <c r="AK85" s="66">
        <f>AJ85/2231</f>
        <v>0.15194979829672792</v>
      </c>
      <c r="AL85" s="67" t="s">
        <v>14</v>
      </c>
    </row>
    <row r="86" spans="1:38" x14ac:dyDescent="0.25">
      <c r="A86" s="18" t="s">
        <v>15</v>
      </c>
      <c r="B86" s="18"/>
      <c r="C86" s="19"/>
      <c r="D86" s="42">
        <f>'[9]Drug of Choice by County'!$D$85:$D$97+'[3]Drug of Choice by County'!$D$85:$D$97+'[2]Drug of Choice by County'!$D$85:$D$97+'[1]Drug of Choice by County'!$D$85:$D$97</f>
        <v>7</v>
      </c>
      <c r="E86" s="21">
        <f t="shared" ref="E86:E96" si="88">D86/235</f>
        <v>2.9787234042553193E-2</v>
      </c>
      <c r="F86" s="20">
        <f>'[9]Drug of Choice by County'!$F$85:$F$97+'[3]Drug of Choice by County'!$F$85:$F$97+'[2]Drug of Choice by County'!$F$85:$F$97+'[1]Drug of Choice by County'!$F$85:$F$97</f>
        <v>5</v>
      </c>
      <c r="G86" s="21">
        <f t="shared" ref="G86:G97" si="89">F86/216</f>
        <v>2.3148148148148147E-2</v>
      </c>
      <c r="H86" s="20">
        <f>'[9]Drug of Choice by County'!$H$85:$H$97+'[3]Drug of Choice by County'!$H$85:$H$97+'[2]Drug of Choice by County'!$H$85:$H$97+'[1]Drug of Choice by County'!$H$85:$H$97</f>
        <v>5</v>
      </c>
      <c r="I86" s="21">
        <f t="shared" ref="I86:I97" si="90">H86/195</f>
        <v>2.564102564102564E-2</v>
      </c>
      <c r="J86" s="22">
        <f t="shared" ref="J86:J97" si="91">D86+F86+H86</f>
        <v>17</v>
      </c>
      <c r="K86" s="21">
        <f t="shared" ref="K86:K97" si="92">J86/646</f>
        <v>2.6315789473684209E-2</v>
      </c>
      <c r="L86" s="20">
        <f>'[9]Drug of Choice by County'!$L$85:$L$97+'[3]Drug of Choice by County'!$L$85:$L$97+'[2]Drug of Choice by County'!$L$85:$L$97+'[1]Drug of Choice by County'!$L$85:$L$97</f>
        <v>5</v>
      </c>
      <c r="M86" s="21">
        <f t="shared" ref="M86:M97" si="93">L86/191</f>
        <v>2.6178010471204188E-2</v>
      </c>
      <c r="N86" s="20">
        <f>'[9]Drug of Choice by County'!$N$85:$N$97+'[3]Drug of Choice by County'!$N$85:$N$97+'[2]Drug of Choice by County'!$N$85:$N$97+'[1]Drug of Choice by County'!$N$85:$N$97</f>
        <v>6</v>
      </c>
      <c r="O86" s="21">
        <f t="shared" ref="O86:O97" si="94">N86/168</f>
        <v>3.5714285714285712E-2</v>
      </c>
      <c r="P86" s="20">
        <f>'[9]Drug of Choice by County'!$P$85:$P$97+'[3]Drug of Choice by County'!$P$85:$P$97+'[2]Drug of Choice by County'!$P$85:$P$97+'[1]Drug of Choice by County'!$P$85:$P$97</f>
        <v>6</v>
      </c>
      <c r="Q86" s="21">
        <f t="shared" ref="Q86:Q97" si="95">P86/150</f>
        <v>0.04</v>
      </c>
      <c r="R86" s="22">
        <f t="shared" ref="R86:R97" si="96">L86+N86+P86</f>
        <v>17</v>
      </c>
      <c r="S86" s="21">
        <f t="shared" ref="S86:S97" si="97">R86/509</f>
        <v>3.3398821218074658E-2</v>
      </c>
      <c r="T86" s="20">
        <f>'[9]Drug of Choice by County'!$T$85:$T$97+'[3]Drug of Choice by County'!$T$85:$T$97+'[2]Drug of Choice by County'!$T$85:$T$97+'[1]Drug of Choice by County'!$T$85:$T$97</f>
        <v>6</v>
      </c>
      <c r="U86" s="21">
        <f t="shared" ref="U86:U97" si="98">T86/177</f>
        <v>3.3898305084745763E-2</v>
      </c>
      <c r="V86" s="20">
        <f>'[9]Drug of Choice by County'!$V$85:$V$97+'[3]Drug of Choice by County'!$V$85:$V$97+'[2]Drug of Choice by County'!$V$85:$V$97+'[1]Drug of Choice by County'!$V$85:$V$97</f>
        <v>7</v>
      </c>
      <c r="W86" s="21">
        <f t="shared" ref="W86:W97" si="99">V86/186</f>
        <v>3.7634408602150539E-2</v>
      </c>
      <c r="X86" s="20">
        <f>'[9]Drug of Choice by County'!$X$85:$X$97+'[3]Drug of Choice by County'!$X$85:$X$97+'[2]Drug of Choice by County'!$X$85:$X$97+'[1]Drug of Choice by County'!$X$85:$X$97</f>
        <v>8</v>
      </c>
      <c r="Y86" s="21">
        <f t="shared" ref="Y86:Y97" si="100">X86/190</f>
        <v>4.2105263157894736E-2</v>
      </c>
      <c r="Z86" s="22">
        <f t="shared" ref="Z86:Z97" si="101">T86+V86+X86</f>
        <v>21</v>
      </c>
      <c r="AA86" s="21">
        <f t="shared" ref="AA86:AA97" si="102">Z86/553</f>
        <v>3.7974683544303799E-2</v>
      </c>
      <c r="AB86" s="20">
        <f>'[5]Drug of Choice by County'!$V$85:$V$96+'[6]Drug of Choice by County'!$AB$85:$AB$96+'[7]Drug of Choice by County'!$V$85:$V$96+'[8]Drug of Choice by County'!$V$85:$V$96</f>
        <v>0</v>
      </c>
      <c r="AC86" s="21">
        <f t="shared" ref="AC86:AC97" si="103">AB86/183</f>
        <v>0</v>
      </c>
      <c r="AD86" s="20">
        <f>'[5]Drug of Choice by County'!$X$85:$X$96+'[6]Drug of Choice by County'!$AD$85:$AD$96+'[7]Drug of Choice by County'!$X$85:$X$96+'[8]Drug of Choice by County'!$X$85:$X$96</f>
        <v>0</v>
      </c>
      <c r="AE86" s="21">
        <f t="shared" ref="AE86:AE97" si="104">AD86/176</f>
        <v>0</v>
      </c>
      <c r="AF86" s="20">
        <f>'[5]Drug of Choice by County'!$Z$85:$Z$96+'[6]Drug of Choice by County'!$AF$85:$AF$96+'[7]Drug of Choice by County'!$Z$85:$Z$96+'[8]Drug of Choice by County'!$Z$85:$Z$96</f>
        <v>0</v>
      </c>
      <c r="AG86" s="21">
        <f t="shared" ref="AG86:AG97" si="105">AF86/164</f>
        <v>0</v>
      </c>
      <c r="AH86" s="65">
        <f t="shared" ref="AH86:AH96" si="106">AB86+AD86+AF86</f>
        <v>0</v>
      </c>
      <c r="AI86" s="66">
        <f t="shared" ref="AI86:AI97" si="107">AH86/523</f>
        <v>0</v>
      </c>
      <c r="AJ86" s="65">
        <f t="shared" ref="AJ86:AJ96" si="108">J86+R86+Z86+AH86</f>
        <v>55</v>
      </c>
      <c r="AK86" s="66">
        <f t="shared" ref="AK86:AK97" si="109">AJ86/2231</f>
        <v>2.4652622142536978E-2</v>
      </c>
      <c r="AL86" s="67" t="s">
        <v>15</v>
      </c>
    </row>
    <row r="87" spans="1:38" x14ac:dyDescent="0.25">
      <c r="A87" s="18" t="s">
        <v>16</v>
      </c>
      <c r="B87" s="18"/>
      <c r="C87" s="19"/>
      <c r="D87" s="42">
        <f>'[9]Drug of Choice by County'!$D$85:$D$97+'[3]Drug of Choice by County'!$D$85:$D$97+'[2]Drug of Choice by County'!$D$85:$D$97+'[1]Drug of Choice by County'!$D$85:$D$97</f>
        <v>38</v>
      </c>
      <c r="E87" s="21">
        <f t="shared" si="88"/>
        <v>0.16170212765957448</v>
      </c>
      <c r="F87" s="20">
        <f>'[9]Drug of Choice by County'!$F$85:$F$97+'[3]Drug of Choice by County'!$F$85:$F$97+'[2]Drug of Choice by County'!$F$85:$F$97+'[1]Drug of Choice by County'!$F$85:$F$97</f>
        <v>35</v>
      </c>
      <c r="G87" s="21">
        <f t="shared" si="89"/>
        <v>0.16203703703703703</v>
      </c>
      <c r="H87" s="20">
        <f>'[9]Drug of Choice by County'!$H$85:$H$97+'[3]Drug of Choice by County'!$H$85:$H$97+'[2]Drug of Choice by County'!$H$85:$H$97+'[1]Drug of Choice by County'!$H$85:$H$97</f>
        <v>32</v>
      </c>
      <c r="I87" s="21">
        <f t="shared" si="90"/>
        <v>0.1641025641025641</v>
      </c>
      <c r="J87" s="22">
        <f t="shared" si="91"/>
        <v>105</v>
      </c>
      <c r="K87" s="21">
        <f t="shared" si="92"/>
        <v>0.16253869969040247</v>
      </c>
      <c r="L87" s="20">
        <f>'[9]Drug of Choice by County'!$L$85:$L$97+'[3]Drug of Choice by County'!$L$85:$L$97+'[2]Drug of Choice by County'!$L$85:$L$97+'[1]Drug of Choice by County'!$L$85:$L$97</f>
        <v>36</v>
      </c>
      <c r="M87" s="21">
        <f t="shared" si="93"/>
        <v>0.18848167539267016</v>
      </c>
      <c r="N87" s="20">
        <f>'[9]Drug of Choice by County'!$N$85:$N$97+'[3]Drug of Choice by County'!$N$85:$N$97+'[2]Drug of Choice by County'!$N$85:$N$97+'[1]Drug of Choice by County'!$N$85:$N$97</f>
        <v>23</v>
      </c>
      <c r="O87" s="21">
        <f t="shared" si="94"/>
        <v>0.13690476190476192</v>
      </c>
      <c r="P87" s="20">
        <f>'[9]Drug of Choice by County'!$P$85:$P$97+'[3]Drug of Choice by County'!$P$85:$P$97+'[2]Drug of Choice by County'!$P$85:$P$97+'[1]Drug of Choice by County'!$P$85:$P$97</f>
        <v>27</v>
      </c>
      <c r="Q87" s="21">
        <f t="shared" si="95"/>
        <v>0.18</v>
      </c>
      <c r="R87" s="22">
        <f t="shared" si="96"/>
        <v>86</v>
      </c>
      <c r="S87" s="21">
        <f t="shared" si="97"/>
        <v>0.16895874263261296</v>
      </c>
      <c r="T87" s="20">
        <f>'[9]Drug of Choice by County'!$T$85:$T$97+'[3]Drug of Choice by County'!$T$85:$T$97+'[2]Drug of Choice by County'!$T$85:$T$97+'[1]Drug of Choice by County'!$T$85:$T$97</f>
        <v>34</v>
      </c>
      <c r="U87" s="21">
        <f t="shared" si="98"/>
        <v>0.19209039548022599</v>
      </c>
      <c r="V87" s="20">
        <f>'[9]Drug of Choice by County'!$V$85:$V$97+'[3]Drug of Choice by County'!$V$85:$V$97+'[2]Drug of Choice by County'!$V$85:$V$97+'[1]Drug of Choice by County'!$V$85:$V$97</f>
        <v>39</v>
      </c>
      <c r="W87" s="21">
        <f t="shared" si="99"/>
        <v>0.20967741935483872</v>
      </c>
      <c r="X87" s="20">
        <f>'[9]Drug of Choice by County'!$X$85:$X$97+'[3]Drug of Choice by County'!$X$85:$X$97+'[2]Drug of Choice by County'!$X$85:$X$97+'[1]Drug of Choice by County'!$X$85:$X$97</f>
        <v>33</v>
      </c>
      <c r="Y87" s="21">
        <f t="shared" si="100"/>
        <v>0.1736842105263158</v>
      </c>
      <c r="Z87" s="22">
        <f t="shared" si="101"/>
        <v>106</v>
      </c>
      <c r="AA87" s="21">
        <f t="shared" si="102"/>
        <v>0.19168173598553345</v>
      </c>
      <c r="AB87" s="20">
        <f>'[5]Drug of Choice by County'!$V$85:$V$96+'[6]Drug of Choice by County'!$AB$85:$AB$96+'[7]Drug of Choice by County'!$V$85:$V$96+'[8]Drug of Choice by County'!$V$85:$V$96</f>
        <v>11</v>
      </c>
      <c r="AC87" s="21">
        <f t="shared" si="103"/>
        <v>6.0109289617486336E-2</v>
      </c>
      <c r="AD87" s="20">
        <f>'[5]Drug of Choice by County'!$X$85:$X$96+'[6]Drug of Choice by County'!$AD$85:$AD$96+'[7]Drug of Choice by County'!$X$85:$X$96+'[8]Drug of Choice by County'!$X$85:$X$96</f>
        <v>7</v>
      </c>
      <c r="AE87" s="21">
        <f t="shared" si="104"/>
        <v>3.9772727272727272E-2</v>
      </c>
      <c r="AF87" s="20">
        <f>'[5]Drug of Choice by County'!$Z$85:$Z$96+'[6]Drug of Choice by County'!$AF$85:$AF$96+'[7]Drug of Choice by County'!$Z$85:$Z$96+'[8]Drug of Choice by County'!$Z$85:$Z$96</f>
        <v>7</v>
      </c>
      <c r="AG87" s="21">
        <f t="shared" si="105"/>
        <v>4.2682926829268296E-2</v>
      </c>
      <c r="AH87" s="65">
        <f t="shared" si="106"/>
        <v>25</v>
      </c>
      <c r="AI87" s="66">
        <f t="shared" si="107"/>
        <v>4.780114722753346E-2</v>
      </c>
      <c r="AJ87" s="65">
        <f t="shared" si="108"/>
        <v>322</v>
      </c>
      <c r="AK87" s="66">
        <f t="shared" si="109"/>
        <v>0.14432989690721648</v>
      </c>
      <c r="AL87" s="67" t="s">
        <v>16</v>
      </c>
    </row>
    <row r="88" spans="1:38" x14ac:dyDescent="0.25">
      <c r="A88" s="18" t="s">
        <v>17</v>
      </c>
      <c r="B88" s="18"/>
      <c r="C88" s="19"/>
      <c r="D88" s="42">
        <f>'[9]Drug of Choice by County'!$D$85:$D$97+'[3]Drug of Choice by County'!$D$85:$D$97+'[2]Drug of Choice by County'!$D$85:$D$97+'[1]Drug of Choice by County'!$D$85:$D$97</f>
        <v>48</v>
      </c>
      <c r="E88" s="21">
        <f t="shared" si="88"/>
        <v>0.20425531914893616</v>
      </c>
      <c r="F88" s="20">
        <f>'[9]Drug of Choice by County'!$F$85:$F$97+'[3]Drug of Choice by County'!$F$85:$F$97+'[2]Drug of Choice by County'!$F$85:$F$97+'[1]Drug of Choice by County'!$F$85:$F$97</f>
        <v>43</v>
      </c>
      <c r="G88" s="21">
        <f t="shared" si="89"/>
        <v>0.19907407407407407</v>
      </c>
      <c r="H88" s="20">
        <f>'[9]Drug of Choice by County'!$H$85:$H$97+'[3]Drug of Choice by County'!$H$85:$H$97+'[2]Drug of Choice by County'!$H$85:$H$97+'[1]Drug of Choice by County'!$H$85:$H$97</f>
        <v>42</v>
      </c>
      <c r="I88" s="21">
        <f t="shared" si="90"/>
        <v>0.2153846153846154</v>
      </c>
      <c r="J88" s="22">
        <f t="shared" si="91"/>
        <v>133</v>
      </c>
      <c r="K88" s="21">
        <f t="shared" si="92"/>
        <v>0.20588235294117646</v>
      </c>
      <c r="L88" s="20">
        <f>'[9]Drug of Choice by County'!$L$85:$L$97+'[3]Drug of Choice by County'!$L$85:$L$97+'[2]Drug of Choice by County'!$L$85:$L$97+'[1]Drug of Choice by County'!$L$85:$L$97</f>
        <v>37</v>
      </c>
      <c r="M88" s="21">
        <f t="shared" si="93"/>
        <v>0.193717277486911</v>
      </c>
      <c r="N88" s="20">
        <f>'[9]Drug of Choice by County'!$N$85:$N$97+'[3]Drug of Choice by County'!$N$85:$N$97+'[2]Drug of Choice by County'!$N$85:$N$97+'[1]Drug of Choice by County'!$N$85:$N$97</f>
        <v>35</v>
      </c>
      <c r="O88" s="21">
        <f t="shared" si="94"/>
        <v>0.20833333333333334</v>
      </c>
      <c r="P88" s="20">
        <f>'[9]Drug of Choice by County'!$P$85:$P$97+'[3]Drug of Choice by County'!$P$85:$P$97+'[2]Drug of Choice by County'!$P$85:$P$97+'[1]Drug of Choice by County'!$P$85:$P$97</f>
        <v>26</v>
      </c>
      <c r="Q88" s="21">
        <f t="shared" si="95"/>
        <v>0.17333333333333334</v>
      </c>
      <c r="R88" s="22">
        <f t="shared" si="96"/>
        <v>98</v>
      </c>
      <c r="S88" s="21">
        <f t="shared" si="97"/>
        <v>0.1925343811394892</v>
      </c>
      <c r="T88" s="20">
        <f>'[9]Drug of Choice by County'!$T$85:$T$97+'[3]Drug of Choice by County'!$T$85:$T$97+'[2]Drug of Choice by County'!$T$85:$T$97+'[1]Drug of Choice by County'!$T$85:$T$97</f>
        <v>31</v>
      </c>
      <c r="U88" s="21">
        <f t="shared" si="98"/>
        <v>0.1751412429378531</v>
      </c>
      <c r="V88" s="20">
        <f>'[9]Drug of Choice by County'!$V$85:$V$97+'[3]Drug of Choice by County'!$V$85:$V$97+'[2]Drug of Choice by County'!$V$85:$V$97+'[1]Drug of Choice by County'!$V$85:$V$97</f>
        <v>32</v>
      </c>
      <c r="W88" s="21">
        <f t="shared" si="99"/>
        <v>0.17204301075268819</v>
      </c>
      <c r="X88" s="20">
        <f>'[9]Drug of Choice by County'!$X$85:$X$97+'[3]Drug of Choice by County'!$X$85:$X$97+'[2]Drug of Choice by County'!$X$85:$X$97+'[1]Drug of Choice by County'!$X$85:$X$97</f>
        <v>35</v>
      </c>
      <c r="Y88" s="21">
        <f t="shared" si="100"/>
        <v>0.18421052631578946</v>
      </c>
      <c r="Z88" s="22">
        <f t="shared" si="101"/>
        <v>98</v>
      </c>
      <c r="AA88" s="21">
        <f t="shared" si="102"/>
        <v>0.17721518987341772</v>
      </c>
      <c r="AB88" s="20">
        <f>'[5]Drug of Choice by County'!$V$85:$V$96+'[6]Drug of Choice by County'!$AB$85:$AB$96+'[7]Drug of Choice by County'!$V$85:$V$96+'[8]Drug of Choice by County'!$V$85:$V$96</f>
        <v>56</v>
      </c>
      <c r="AC88" s="21">
        <f t="shared" si="103"/>
        <v>0.30601092896174864</v>
      </c>
      <c r="AD88" s="20">
        <f>'[5]Drug of Choice by County'!$X$85:$X$96+'[6]Drug of Choice by County'!$AD$85:$AD$96+'[7]Drug of Choice by County'!$X$85:$X$96+'[8]Drug of Choice by County'!$X$85:$X$96</f>
        <v>59</v>
      </c>
      <c r="AE88" s="21">
        <f t="shared" si="104"/>
        <v>0.33522727272727271</v>
      </c>
      <c r="AF88" s="20">
        <f>'[5]Drug of Choice by County'!$Z$85:$Z$96+'[6]Drug of Choice by County'!$AF$85:$AF$96+'[7]Drug of Choice by County'!$Z$85:$Z$96+'[8]Drug of Choice by County'!$Z$85:$Z$96</f>
        <v>55</v>
      </c>
      <c r="AG88" s="21">
        <f t="shared" si="105"/>
        <v>0.33536585365853661</v>
      </c>
      <c r="AH88" s="65">
        <f t="shared" si="106"/>
        <v>170</v>
      </c>
      <c r="AI88" s="66">
        <f t="shared" si="107"/>
        <v>0.32504780114722753</v>
      </c>
      <c r="AJ88" s="65">
        <f t="shared" si="108"/>
        <v>499</v>
      </c>
      <c r="AK88" s="68">
        <f t="shared" si="109"/>
        <v>0.22366651725683551</v>
      </c>
      <c r="AL88" s="25" t="s">
        <v>17</v>
      </c>
    </row>
    <row r="89" spans="1:38" x14ac:dyDescent="0.25">
      <c r="A89" s="18" t="s">
        <v>18</v>
      </c>
      <c r="B89" s="18"/>
      <c r="C89" s="19"/>
      <c r="D89" s="42">
        <f>'[9]Drug of Choice by County'!$D$85:$D$97+'[3]Drug of Choice by County'!$D$85:$D$97+'[2]Drug of Choice by County'!$D$85:$D$97+'[1]Drug of Choice by County'!$D$85:$D$97</f>
        <v>32</v>
      </c>
      <c r="E89" s="21">
        <f t="shared" si="88"/>
        <v>0.13617021276595745</v>
      </c>
      <c r="F89" s="20">
        <f>'[9]Drug of Choice by County'!$F$85:$F$97+'[3]Drug of Choice by County'!$F$85:$F$97+'[2]Drug of Choice by County'!$F$85:$F$97+'[1]Drug of Choice by County'!$F$85:$F$97</f>
        <v>26</v>
      </c>
      <c r="G89" s="21">
        <f t="shared" si="89"/>
        <v>0.12037037037037036</v>
      </c>
      <c r="H89" s="20">
        <f>'[9]Drug of Choice by County'!$H$85:$H$97+'[3]Drug of Choice by County'!$H$85:$H$97+'[2]Drug of Choice by County'!$H$85:$H$97+'[1]Drug of Choice by County'!$H$85:$H$97</f>
        <v>21</v>
      </c>
      <c r="I89" s="21">
        <f t="shared" si="90"/>
        <v>0.1076923076923077</v>
      </c>
      <c r="J89" s="22">
        <f t="shared" si="91"/>
        <v>79</v>
      </c>
      <c r="K89" s="21">
        <f t="shared" si="92"/>
        <v>0.12229102167182662</v>
      </c>
      <c r="L89" s="20">
        <f>'[9]Drug of Choice by County'!$L$85:$L$97+'[3]Drug of Choice by County'!$L$85:$L$97+'[2]Drug of Choice by County'!$L$85:$L$97+'[1]Drug of Choice by County'!$L$85:$L$97</f>
        <v>20</v>
      </c>
      <c r="M89" s="21">
        <f t="shared" si="93"/>
        <v>0.10471204188481675</v>
      </c>
      <c r="N89" s="20">
        <f>'[9]Drug of Choice by County'!$N$85:$N$97+'[3]Drug of Choice by County'!$N$85:$N$97+'[2]Drug of Choice by County'!$N$85:$N$97+'[1]Drug of Choice by County'!$N$85:$N$97</f>
        <v>20</v>
      </c>
      <c r="O89" s="21">
        <f t="shared" si="94"/>
        <v>0.11904761904761904</v>
      </c>
      <c r="P89" s="20">
        <f>'[9]Drug of Choice by County'!$P$85:$P$97+'[3]Drug of Choice by County'!$P$85:$P$97+'[2]Drug of Choice by County'!$P$85:$P$97+'[1]Drug of Choice by County'!$P$85:$P$97</f>
        <v>19</v>
      </c>
      <c r="Q89" s="21">
        <f t="shared" si="95"/>
        <v>0.12666666666666668</v>
      </c>
      <c r="R89" s="22">
        <f t="shared" si="96"/>
        <v>59</v>
      </c>
      <c r="S89" s="21">
        <f t="shared" si="97"/>
        <v>0.11591355599214145</v>
      </c>
      <c r="T89" s="20">
        <f>'[9]Drug of Choice by County'!$T$85:$T$97+'[3]Drug of Choice by County'!$T$85:$T$97+'[2]Drug of Choice by County'!$T$85:$T$97+'[1]Drug of Choice by County'!$T$85:$T$97</f>
        <v>22</v>
      </c>
      <c r="U89" s="21">
        <f t="shared" si="98"/>
        <v>0.12429378531073447</v>
      </c>
      <c r="V89" s="20">
        <f>'[9]Drug of Choice by County'!$V$85:$V$97+'[3]Drug of Choice by County'!$V$85:$V$97+'[2]Drug of Choice by County'!$V$85:$V$97+'[1]Drug of Choice by County'!$V$85:$V$97</f>
        <v>24</v>
      </c>
      <c r="W89" s="21">
        <f t="shared" si="99"/>
        <v>0.12903225806451613</v>
      </c>
      <c r="X89" s="20">
        <f>'[9]Drug of Choice by County'!$X$85:$X$97+'[3]Drug of Choice by County'!$X$85:$X$97+'[2]Drug of Choice by County'!$X$85:$X$97+'[1]Drug of Choice by County'!$X$85:$X$97</f>
        <v>25</v>
      </c>
      <c r="Y89" s="21">
        <f t="shared" si="100"/>
        <v>0.13157894736842105</v>
      </c>
      <c r="Z89" s="22">
        <f t="shared" si="101"/>
        <v>71</v>
      </c>
      <c r="AA89" s="21">
        <f t="shared" si="102"/>
        <v>0.12839059674502712</v>
      </c>
      <c r="AB89" s="20">
        <f>'[5]Drug of Choice by County'!$V$85:$V$96+'[6]Drug of Choice by County'!$AB$85:$AB$96+'[7]Drug of Choice by County'!$V$85:$V$96+'[8]Drug of Choice by County'!$V$85:$V$96</f>
        <v>19</v>
      </c>
      <c r="AC89" s="21">
        <f t="shared" si="103"/>
        <v>0.10382513661202186</v>
      </c>
      <c r="AD89" s="20">
        <f>'[5]Drug of Choice by County'!$X$85:$X$96+'[6]Drug of Choice by County'!$AD$85:$AD$96+'[7]Drug of Choice by County'!$X$85:$X$96+'[8]Drug of Choice by County'!$X$85:$X$96</f>
        <v>16</v>
      </c>
      <c r="AE89" s="21">
        <f t="shared" si="104"/>
        <v>9.0909090909090912E-2</v>
      </c>
      <c r="AF89" s="20">
        <f>'[5]Drug of Choice by County'!$Z$85:$Z$96+'[6]Drug of Choice by County'!$AF$85:$AF$96+'[7]Drug of Choice by County'!$Z$85:$Z$96+'[8]Drug of Choice by County'!$Z$85:$Z$96</f>
        <v>19</v>
      </c>
      <c r="AG89" s="21">
        <f t="shared" si="105"/>
        <v>0.11585365853658537</v>
      </c>
      <c r="AH89" s="65">
        <f t="shared" si="106"/>
        <v>54</v>
      </c>
      <c r="AI89" s="66">
        <f t="shared" si="107"/>
        <v>0.10325047801147227</v>
      </c>
      <c r="AJ89" s="65">
        <f t="shared" si="108"/>
        <v>263</v>
      </c>
      <c r="AK89" s="66">
        <f t="shared" si="109"/>
        <v>0.11788435679067683</v>
      </c>
      <c r="AL89" s="67" t="s">
        <v>18</v>
      </c>
    </row>
    <row r="90" spans="1:38" x14ac:dyDescent="0.25">
      <c r="A90" s="18" t="s">
        <v>19</v>
      </c>
      <c r="B90" s="18"/>
      <c r="C90" s="19"/>
      <c r="D90" s="42">
        <f>'[9]Drug of Choice by County'!$D$85:$D$97+'[3]Drug of Choice by County'!$D$85:$D$97+'[2]Drug of Choice by County'!$D$85:$D$97+'[1]Drug of Choice by County'!$D$85:$D$97</f>
        <v>20</v>
      </c>
      <c r="E90" s="21">
        <f t="shared" si="88"/>
        <v>8.5106382978723402E-2</v>
      </c>
      <c r="F90" s="20">
        <f>'[9]Drug of Choice by County'!$F$85:$F$97+'[3]Drug of Choice by County'!$F$85:$F$97+'[2]Drug of Choice by County'!$F$85:$F$97+'[1]Drug of Choice by County'!$F$85:$F$97</f>
        <v>14</v>
      </c>
      <c r="G90" s="21">
        <f t="shared" si="89"/>
        <v>6.4814814814814811E-2</v>
      </c>
      <c r="H90" s="20">
        <f>'[9]Drug of Choice by County'!$H$85:$H$97+'[3]Drug of Choice by County'!$H$85:$H$97+'[2]Drug of Choice by County'!$H$85:$H$97+'[1]Drug of Choice by County'!$H$85:$H$97</f>
        <v>7</v>
      </c>
      <c r="I90" s="21">
        <f t="shared" si="90"/>
        <v>3.5897435897435895E-2</v>
      </c>
      <c r="J90" s="22">
        <f t="shared" si="91"/>
        <v>41</v>
      </c>
      <c r="K90" s="21">
        <f t="shared" si="92"/>
        <v>6.3467492260061917E-2</v>
      </c>
      <c r="L90" s="20">
        <f>'[9]Drug of Choice by County'!$L$85:$L$97+'[3]Drug of Choice by County'!$L$85:$L$97+'[2]Drug of Choice by County'!$L$85:$L$97+'[1]Drug of Choice by County'!$L$85:$L$97</f>
        <v>4</v>
      </c>
      <c r="M90" s="21">
        <f t="shared" si="93"/>
        <v>2.0942408376963352E-2</v>
      </c>
      <c r="N90" s="20">
        <f>'[9]Drug of Choice by County'!$N$85:$N$97+'[3]Drug of Choice by County'!$N$85:$N$97+'[2]Drug of Choice by County'!$N$85:$N$97+'[1]Drug of Choice by County'!$N$85:$N$97</f>
        <v>8</v>
      </c>
      <c r="O90" s="21">
        <f t="shared" si="94"/>
        <v>4.7619047619047616E-2</v>
      </c>
      <c r="P90" s="20">
        <f>'[9]Drug of Choice by County'!$P$85:$P$97+'[3]Drug of Choice by County'!$P$85:$P$97+'[2]Drug of Choice by County'!$P$85:$P$97+'[1]Drug of Choice by County'!$P$85:$P$97</f>
        <v>4</v>
      </c>
      <c r="Q90" s="21">
        <f t="shared" si="95"/>
        <v>2.6666666666666668E-2</v>
      </c>
      <c r="R90" s="22">
        <f t="shared" si="96"/>
        <v>16</v>
      </c>
      <c r="S90" s="21">
        <f t="shared" si="97"/>
        <v>3.1434184675834968E-2</v>
      </c>
      <c r="T90" s="20">
        <f>'[9]Drug of Choice by County'!$T$85:$T$97+'[3]Drug of Choice by County'!$T$85:$T$97+'[2]Drug of Choice by County'!$T$85:$T$97+'[1]Drug of Choice by County'!$T$85:$T$97</f>
        <v>8</v>
      </c>
      <c r="U90" s="21">
        <f t="shared" si="98"/>
        <v>4.519774011299435E-2</v>
      </c>
      <c r="V90" s="20">
        <f>'[9]Drug of Choice by County'!$V$85:$V$97+'[3]Drug of Choice by County'!$V$85:$V$97+'[2]Drug of Choice by County'!$V$85:$V$97+'[1]Drug of Choice by County'!$V$85:$V$97</f>
        <v>11</v>
      </c>
      <c r="W90" s="21">
        <f t="shared" si="99"/>
        <v>5.9139784946236562E-2</v>
      </c>
      <c r="X90" s="20">
        <f>'[9]Drug of Choice by County'!$X$85:$X$97+'[3]Drug of Choice by County'!$X$85:$X$97+'[2]Drug of Choice by County'!$X$85:$X$97+'[1]Drug of Choice by County'!$X$85:$X$97</f>
        <v>11</v>
      </c>
      <c r="Y90" s="21">
        <f t="shared" si="100"/>
        <v>5.7894736842105263E-2</v>
      </c>
      <c r="Z90" s="22">
        <f t="shared" si="101"/>
        <v>30</v>
      </c>
      <c r="AA90" s="21">
        <f t="shared" si="102"/>
        <v>5.4249547920433995E-2</v>
      </c>
      <c r="AB90" s="20">
        <f>'[5]Drug of Choice by County'!$V$85:$V$96+'[6]Drug of Choice by County'!$AB$85:$AB$96+'[7]Drug of Choice by County'!$V$85:$V$96+'[8]Drug of Choice by County'!$V$85:$V$96</f>
        <v>24</v>
      </c>
      <c r="AC90" s="21">
        <f t="shared" si="103"/>
        <v>0.13114754098360656</v>
      </c>
      <c r="AD90" s="20">
        <f>'[5]Drug of Choice by County'!$X$85:$X$96+'[6]Drug of Choice by County'!$AD$85:$AD$96+'[7]Drug of Choice by County'!$X$85:$X$96+'[8]Drug of Choice by County'!$X$85:$X$96</f>
        <v>27</v>
      </c>
      <c r="AE90" s="21">
        <f t="shared" si="104"/>
        <v>0.15340909090909091</v>
      </c>
      <c r="AF90" s="20">
        <f>'[5]Drug of Choice by County'!$Z$85:$Z$96+'[6]Drug of Choice by County'!$AF$85:$AF$96+'[7]Drug of Choice by County'!$Z$85:$Z$96+'[8]Drug of Choice by County'!$Z$85:$Z$96</f>
        <v>24</v>
      </c>
      <c r="AG90" s="21">
        <f t="shared" si="105"/>
        <v>0.14634146341463414</v>
      </c>
      <c r="AH90" s="65">
        <f t="shared" si="106"/>
        <v>75</v>
      </c>
      <c r="AI90" s="66">
        <f t="shared" si="107"/>
        <v>0.14340344168260039</v>
      </c>
      <c r="AJ90" s="65">
        <f t="shared" si="108"/>
        <v>162</v>
      </c>
      <c r="AK90" s="69">
        <f t="shared" si="109"/>
        <v>7.261317794710892E-2</v>
      </c>
      <c r="AL90" s="70" t="s">
        <v>19</v>
      </c>
    </row>
    <row r="91" spans="1:38" x14ac:dyDescent="0.25">
      <c r="A91" s="18" t="s">
        <v>20</v>
      </c>
      <c r="B91" s="18"/>
      <c r="C91" s="19"/>
      <c r="D91" s="42">
        <f>'[9]Drug of Choice by County'!$D$85:$D$97+'[3]Drug of Choice by County'!$D$85:$D$97+'[2]Drug of Choice by County'!$D$85:$D$97+'[1]Drug of Choice by County'!$D$85:$D$97</f>
        <v>21</v>
      </c>
      <c r="E91" s="21">
        <f t="shared" si="88"/>
        <v>8.9361702127659579E-2</v>
      </c>
      <c r="F91" s="20">
        <f>'[9]Drug of Choice by County'!$F$85:$F$97+'[3]Drug of Choice by County'!$F$85:$F$97+'[2]Drug of Choice by County'!$F$85:$F$97+'[1]Drug of Choice by County'!$F$85:$F$97</f>
        <v>26</v>
      </c>
      <c r="G91" s="21">
        <f t="shared" si="89"/>
        <v>0.12037037037037036</v>
      </c>
      <c r="H91" s="20">
        <f>'[9]Drug of Choice by County'!$H$85:$H$97+'[3]Drug of Choice by County'!$H$85:$H$97+'[2]Drug of Choice by County'!$H$85:$H$97+'[1]Drug of Choice by County'!$H$85:$H$97</f>
        <v>23</v>
      </c>
      <c r="I91" s="21">
        <f t="shared" si="90"/>
        <v>0.11794871794871795</v>
      </c>
      <c r="J91" s="22">
        <f t="shared" si="91"/>
        <v>70</v>
      </c>
      <c r="K91" s="21">
        <f t="shared" si="92"/>
        <v>0.10835913312693499</v>
      </c>
      <c r="L91" s="20">
        <f>'[9]Drug of Choice by County'!$L$85:$L$97+'[3]Drug of Choice by County'!$L$85:$L$97+'[2]Drug of Choice by County'!$L$85:$L$97+'[1]Drug of Choice by County'!$L$85:$L$97</f>
        <v>25</v>
      </c>
      <c r="M91" s="21">
        <f t="shared" si="93"/>
        <v>0.13089005235602094</v>
      </c>
      <c r="N91" s="20">
        <f>'[9]Drug of Choice by County'!$N$85:$N$97+'[3]Drug of Choice by County'!$N$85:$N$97+'[2]Drug of Choice by County'!$N$85:$N$97+'[1]Drug of Choice by County'!$N$85:$N$97</f>
        <v>22</v>
      </c>
      <c r="O91" s="21">
        <f t="shared" si="94"/>
        <v>0.13095238095238096</v>
      </c>
      <c r="P91" s="20">
        <f>'[9]Drug of Choice by County'!$P$85:$P$97+'[3]Drug of Choice by County'!$P$85:$P$97+'[2]Drug of Choice by County'!$P$85:$P$97+'[1]Drug of Choice by County'!$P$85:$P$97</f>
        <v>22</v>
      </c>
      <c r="Q91" s="21">
        <f t="shared" si="95"/>
        <v>0.14666666666666667</v>
      </c>
      <c r="R91" s="22">
        <f t="shared" si="96"/>
        <v>69</v>
      </c>
      <c r="S91" s="21">
        <f t="shared" si="97"/>
        <v>0.13555992141453832</v>
      </c>
      <c r="T91" s="20">
        <f>'[9]Drug of Choice by County'!$T$85:$T$97+'[3]Drug of Choice by County'!$T$85:$T$97+'[2]Drug of Choice by County'!$T$85:$T$97+'[1]Drug of Choice by County'!$T$85:$T$97</f>
        <v>19</v>
      </c>
      <c r="U91" s="21">
        <f t="shared" si="98"/>
        <v>0.10734463276836158</v>
      </c>
      <c r="V91" s="20">
        <f>'[9]Drug of Choice by County'!$V$85:$V$97+'[3]Drug of Choice by County'!$V$85:$V$97+'[2]Drug of Choice by County'!$V$85:$V$97+'[1]Drug of Choice by County'!$V$85:$V$97</f>
        <v>19</v>
      </c>
      <c r="W91" s="21">
        <f t="shared" si="99"/>
        <v>0.10215053763440861</v>
      </c>
      <c r="X91" s="20">
        <f>'[9]Drug of Choice by County'!$X$85:$X$97+'[3]Drug of Choice by County'!$X$85:$X$97+'[2]Drug of Choice by County'!$X$85:$X$97+'[1]Drug of Choice by County'!$X$85:$X$97</f>
        <v>20</v>
      </c>
      <c r="Y91" s="21">
        <f t="shared" si="100"/>
        <v>0.10526315789473684</v>
      </c>
      <c r="Z91" s="22">
        <f t="shared" si="101"/>
        <v>58</v>
      </c>
      <c r="AA91" s="21">
        <f t="shared" si="102"/>
        <v>0.10488245931283906</v>
      </c>
      <c r="AB91" s="20">
        <f>'[5]Drug of Choice by County'!$V$85:$V$96+'[6]Drug of Choice by County'!$AB$85:$AB$96+'[7]Drug of Choice by County'!$V$85:$V$96+'[8]Drug of Choice by County'!$V$85:$V$96</f>
        <v>7</v>
      </c>
      <c r="AC91" s="21">
        <f t="shared" si="103"/>
        <v>3.825136612021858E-2</v>
      </c>
      <c r="AD91" s="20">
        <f>'[5]Drug of Choice by County'!$X$85:$X$96+'[6]Drug of Choice by County'!$AD$85:$AD$96+'[7]Drug of Choice by County'!$X$85:$X$96+'[8]Drug of Choice by County'!$X$85:$X$96</f>
        <v>8</v>
      </c>
      <c r="AE91" s="21">
        <f t="shared" si="104"/>
        <v>4.5454545454545456E-2</v>
      </c>
      <c r="AF91" s="20">
        <f>'[5]Drug of Choice by County'!$Z$85:$Z$96+'[6]Drug of Choice by County'!$AF$85:$AF$96+'[7]Drug of Choice by County'!$Z$85:$Z$96+'[8]Drug of Choice by County'!$Z$85:$Z$96</f>
        <v>8</v>
      </c>
      <c r="AG91" s="21">
        <f t="shared" si="105"/>
        <v>4.878048780487805E-2</v>
      </c>
      <c r="AH91" s="65">
        <f t="shared" si="106"/>
        <v>23</v>
      </c>
      <c r="AI91" s="66">
        <f t="shared" si="107"/>
        <v>4.3977055449330782E-2</v>
      </c>
      <c r="AJ91" s="65">
        <f t="shared" si="108"/>
        <v>220</v>
      </c>
      <c r="AK91" s="69">
        <f t="shared" si="109"/>
        <v>9.8610488570147911E-2</v>
      </c>
      <c r="AL91" s="70" t="s">
        <v>20</v>
      </c>
    </row>
    <row r="92" spans="1:38" x14ac:dyDescent="0.25">
      <c r="A92" s="18" t="s">
        <v>21</v>
      </c>
      <c r="B92" s="18"/>
      <c r="C92" s="19"/>
      <c r="D92" s="42">
        <f>'[9]Drug of Choice by County'!$D$85:$D$97+'[3]Drug of Choice by County'!$D$85:$D$97+'[2]Drug of Choice by County'!$D$85:$D$97+'[1]Drug of Choice by County'!$D$85:$D$97</f>
        <v>2</v>
      </c>
      <c r="E92" s="21">
        <f t="shared" si="88"/>
        <v>8.5106382978723406E-3</v>
      </c>
      <c r="F92" s="20">
        <f>'[9]Drug of Choice by County'!$F$85:$F$97+'[3]Drug of Choice by County'!$F$85:$F$97+'[2]Drug of Choice by County'!$F$85:$F$97+'[1]Drug of Choice by County'!$F$85:$F$97</f>
        <v>2</v>
      </c>
      <c r="G92" s="21">
        <f t="shared" si="89"/>
        <v>9.2592592592592587E-3</v>
      </c>
      <c r="H92" s="20">
        <f>'[9]Drug of Choice by County'!$H$85:$H$97+'[3]Drug of Choice by County'!$H$85:$H$97+'[2]Drug of Choice by County'!$H$85:$H$97+'[1]Drug of Choice by County'!$H$85:$H$97</f>
        <v>2</v>
      </c>
      <c r="I92" s="21">
        <f t="shared" si="90"/>
        <v>1.0256410256410256E-2</v>
      </c>
      <c r="J92" s="22">
        <f t="shared" si="91"/>
        <v>6</v>
      </c>
      <c r="K92" s="21">
        <f t="shared" si="92"/>
        <v>9.2879256965944269E-3</v>
      </c>
      <c r="L92" s="20">
        <f>'[9]Drug of Choice by County'!$L$85:$L$97+'[3]Drug of Choice by County'!$L$85:$L$97+'[2]Drug of Choice by County'!$L$85:$L$97+'[1]Drug of Choice by County'!$L$85:$L$97</f>
        <v>2</v>
      </c>
      <c r="M92" s="21">
        <f t="shared" si="93"/>
        <v>1.0471204188481676E-2</v>
      </c>
      <c r="N92" s="20">
        <f>'[9]Drug of Choice by County'!$N$85:$N$97+'[3]Drug of Choice by County'!$N$85:$N$97+'[2]Drug of Choice by County'!$N$85:$N$97+'[1]Drug of Choice by County'!$N$85:$N$97</f>
        <v>3</v>
      </c>
      <c r="O92" s="21">
        <f t="shared" si="94"/>
        <v>1.7857142857142856E-2</v>
      </c>
      <c r="P92" s="20">
        <f>'[9]Drug of Choice by County'!$P$85:$P$97+'[3]Drug of Choice by County'!$P$85:$P$97+'[2]Drug of Choice by County'!$P$85:$P$97+'[1]Drug of Choice by County'!$P$85:$P$97</f>
        <v>3</v>
      </c>
      <c r="Q92" s="21">
        <f t="shared" si="95"/>
        <v>0.02</v>
      </c>
      <c r="R92" s="22">
        <f t="shared" si="96"/>
        <v>8</v>
      </c>
      <c r="S92" s="21">
        <f t="shared" si="97"/>
        <v>1.5717092337917484E-2</v>
      </c>
      <c r="T92" s="20">
        <f>'[9]Drug of Choice by County'!$T$85:$T$97+'[3]Drug of Choice by County'!$T$85:$T$97+'[2]Drug of Choice by County'!$T$85:$T$97+'[1]Drug of Choice by County'!$T$85:$T$97</f>
        <v>3</v>
      </c>
      <c r="U92" s="21">
        <f t="shared" si="98"/>
        <v>1.6949152542372881E-2</v>
      </c>
      <c r="V92" s="20">
        <f>'[9]Drug of Choice by County'!$V$85:$V$97+'[3]Drug of Choice by County'!$V$85:$V$97+'[2]Drug of Choice by County'!$V$85:$V$97+'[1]Drug of Choice by County'!$V$85:$V$97</f>
        <v>3</v>
      </c>
      <c r="W92" s="21">
        <f t="shared" si="99"/>
        <v>1.6129032258064516E-2</v>
      </c>
      <c r="X92" s="20">
        <f>'[9]Drug of Choice by County'!$X$85:$X$97+'[3]Drug of Choice by County'!$X$85:$X$97+'[2]Drug of Choice by County'!$X$85:$X$97+'[1]Drug of Choice by County'!$X$85:$X$97</f>
        <v>3</v>
      </c>
      <c r="Y92" s="21">
        <f t="shared" si="100"/>
        <v>1.5789473684210527E-2</v>
      </c>
      <c r="Z92" s="22">
        <f t="shared" si="101"/>
        <v>9</v>
      </c>
      <c r="AA92" s="21">
        <f t="shared" si="102"/>
        <v>1.62748643761302E-2</v>
      </c>
      <c r="AB92" s="20">
        <f>'[5]Drug of Choice by County'!$V$85:$V$96+'[6]Drug of Choice by County'!$AB$85:$AB$96+'[7]Drug of Choice by County'!$V$85:$V$96+'[8]Drug of Choice by County'!$V$85:$V$96</f>
        <v>18</v>
      </c>
      <c r="AC92" s="21">
        <f t="shared" si="103"/>
        <v>9.8360655737704916E-2</v>
      </c>
      <c r="AD92" s="20">
        <f>'[5]Drug of Choice by County'!$X$85:$X$96+'[6]Drug of Choice by County'!$AD$85:$AD$96+'[7]Drug of Choice by County'!$X$85:$X$96+'[8]Drug of Choice by County'!$X$85:$X$96</f>
        <v>16</v>
      </c>
      <c r="AE92" s="21">
        <f t="shared" si="104"/>
        <v>9.0909090909090912E-2</v>
      </c>
      <c r="AF92" s="20">
        <f>'[5]Drug of Choice by County'!$Z$85:$Z$96+'[6]Drug of Choice by County'!$AF$85:$AF$96+'[7]Drug of Choice by County'!$Z$85:$Z$96+'[8]Drug of Choice by County'!$Z$85:$Z$96</f>
        <v>14</v>
      </c>
      <c r="AG92" s="21">
        <f t="shared" si="105"/>
        <v>8.5365853658536592E-2</v>
      </c>
      <c r="AH92" s="65">
        <f t="shared" si="106"/>
        <v>48</v>
      </c>
      <c r="AI92" s="66">
        <f t="shared" si="107"/>
        <v>9.1778202676864248E-2</v>
      </c>
      <c r="AJ92" s="65">
        <f t="shared" si="108"/>
        <v>71</v>
      </c>
      <c r="AK92" s="68">
        <f t="shared" si="109"/>
        <v>3.1824294038547737E-2</v>
      </c>
      <c r="AL92" s="25" t="s">
        <v>21</v>
      </c>
    </row>
    <row r="93" spans="1:38" x14ac:dyDescent="0.25">
      <c r="A93" s="18" t="s">
        <v>22</v>
      </c>
      <c r="B93" s="18"/>
      <c r="C93" s="19"/>
      <c r="D93" s="42">
        <f>'[9]Drug of Choice by County'!$D$85:$D$97+'[3]Drug of Choice by County'!$D$85:$D$97+'[2]Drug of Choice by County'!$D$85:$D$97+'[1]Drug of Choice by County'!$D$85:$D$97</f>
        <v>0</v>
      </c>
      <c r="E93" s="21">
        <f t="shared" si="88"/>
        <v>0</v>
      </c>
      <c r="F93" s="20">
        <f>'[9]Drug of Choice by County'!$F$85:$F$97+'[3]Drug of Choice by County'!$F$85:$F$97+'[2]Drug of Choice by County'!$F$85:$F$97+'[1]Drug of Choice by County'!$F$85:$F$97</f>
        <v>0</v>
      </c>
      <c r="G93" s="21">
        <f t="shared" si="89"/>
        <v>0</v>
      </c>
      <c r="H93" s="20">
        <f>'[9]Drug of Choice by County'!$H$85:$H$97+'[3]Drug of Choice by County'!$H$85:$H$97+'[2]Drug of Choice by County'!$H$85:$H$97+'[1]Drug of Choice by County'!$H$85:$H$97</f>
        <v>0</v>
      </c>
      <c r="I93" s="21">
        <f t="shared" si="90"/>
        <v>0</v>
      </c>
      <c r="J93" s="22">
        <f t="shared" si="91"/>
        <v>0</v>
      </c>
      <c r="K93" s="21">
        <f t="shared" si="92"/>
        <v>0</v>
      </c>
      <c r="L93" s="20">
        <f>'[9]Drug of Choice by County'!$L$85:$L$97+'[3]Drug of Choice by County'!$L$85:$L$97+'[2]Drug of Choice by County'!$L$85:$L$97+'[1]Drug of Choice by County'!$L$85:$L$97</f>
        <v>0</v>
      </c>
      <c r="M93" s="21">
        <f t="shared" si="93"/>
        <v>0</v>
      </c>
      <c r="N93" s="20">
        <f>'[9]Drug of Choice by County'!$N$85:$N$97+'[3]Drug of Choice by County'!$N$85:$N$97+'[2]Drug of Choice by County'!$N$85:$N$97+'[1]Drug of Choice by County'!$N$85:$N$97</f>
        <v>0</v>
      </c>
      <c r="O93" s="21">
        <f t="shared" si="94"/>
        <v>0</v>
      </c>
      <c r="P93" s="20">
        <f>'[9]Drug of Choice by County'!$P$85:$P$97+'[3]Drug of Choice by County'!$P$85:$P$97+'[2]Drug of Choice by County'!$P$85:$P$97+'[1]Drug of Choice by County'!$P$85:$P$97</f>
        <v>0</v>
      </c>
      <c r="Q93" s="21">
        <f t="shared" si="95"/>
        <v>0</v>
      </c>
      <c r="R93" s="22">
        <f t="shared" si="96"/>
        <v>0</v>
      </c>
      <c r="S93" s="21">
        <f t="shared" si="97"/>
        <v>0</v>
      </c>
      <c r="T93" s="20">
        <f>'[9]Drug of Choice by County'!$T$85:$T$97+'[3]Drug of Choice by County'!$T$85:$T$97+'[2]Drug of Choice by County'!$T$85:$T$97+'[1]Drug of Choice by County'!$T$85:$T$97</f>
        <v>0</v>
      </c>
      <c r="U93" s="21">
        <f t="shared" si="98"/>
        <v>0</v>
      </c>
      <c r="V93" s="20">
        <f>'[9]Drug of Choice by County'!$V$85:$V$97+'[3]Drug of Choice by County'!$V$85:$V$97+'[2]Drug of Choice by County'!$V$85:$V$97+'[1]Drug of Choice by County'!$V$85:$V$97</f>
        <v>0</v>
      </c>
      <c r="W93" s="21">
        <f t="shared" si="99"/>
        <v>0</v>
      </c>
      <c r="X93" s="20">
        <f>'[9]Drug of Choice by County'!$X$85:$X$97+'[3]Drug of Choice by County'!$X$85:$X$97+'[2]Drug of Choice by County'!$X$85:$X$97+'[1]Drug of Choice by County'!$X$85:$X$97</f>
        <v>0</v>
      </c>
      <c r="Y93" s="21">
        <f t="shared" si="100"/>
        <v>0</v>
      </c>
      <c r="Z93" s="22">
        <f t="shared" si="101"/>
        <v>0</v>
      </c>
      <c r="AA93" s="21">
        <f t="shared" si="102"/>
        <v>0</v>
      </c>
      <c r="AB93" s="20">
        <f>'[5]Drug of Choice by County'!$V$85:$V$96+'[6]Drug of Choice by County'!$AB$85:$AB$96+'[7]Drug of Choice by County'!$V$85:$V$96+'[8]Drug of Choice by County'!$V$85:$V$96</f>
        <v>0</v>
      </c>
      <c r="AC93" s="21">
        <f t="shared" si="103"/>
        <v>0</v>
      </c>
      <c r="AD93" s="20">
        <f>'[5]Drug of Choice by County'!$X$85:$X$96+'[6]Drug of Choice by County'!$AD$85:$AD$96+'[7]Drug of Choice by County'!$X$85:$X$96+'[8]Drug of Choice by County'!$X$85:$X$96</f>
        <v>0</v>
      </c>
      <c r="AE93" s="21">
        <f t="shared" si="104"/>
        <v>0</v>
      </c>
      <c r="AF93" s="20">
        <f>'[5]Drug of Choice by County'!$Z$85:$Z$96+'[6]Drug of Choice by County'!$AF$85:$AF$96+'[7]Drug of Choice by County'!$Z$85:$Z$96+'[8]Drug of Choice by County'!$Z$85:$Z$96</f>
        <v>0</v>
      </c>
      <c r="AG93" s="21">
        <f t="shared" si="105"/>
        <v>0</v>
      </c>
      <c r="AH93" s="65">
        <f t="shared" si="106"/>
        <v>0</v>
      </c>
      <c r="AI93" s="66">
        <f t="shared" si="107"/>
        <v>0</v>
      </c>
      <c r="AJ93" s="65">
        <f t="shared" si="108"/>
        <v>0</v>
      </c>
      <c r="AK93" s="66">
        <f t="shared" si="109"/>
        <v>0</v>
      </c>
      <c r="AL93" s="67" t="s">
        <v>22</v>
      </c>
    </row>
    <row r="94" spans="1:38" x14ac:dyDescent="0.25">
      <c r="A94" s="18" t="s">
        <v>23</v>
      </c>
      <c r="B94" s="18"/>
      <c r="C94" s="19"/>
      <c r="D94" s="42">
        <f>'[9]Drug of Choice by County'!$D$85:$D$97+'[3]Drug of Choice by County'!$D$85:$D$97+'[2]Drug of Choice by County'!$D$85:$D$97+'[1]Drug of Choice by County'!$D$85:$D$97</f>
        <v>4</v>
      </c>
      <c r="E94" s="21">
        <f t="shared" si="88"/>
        <v>1.7021276595744681E-2</v>
      </c>
      <c r="F94" s="20">
        <f>'[9]Drug of Choice by County'!$F$85:$F$97+'[3]Drug of Choice by County'!$F$85:$F$97+'[2]Drug of Choice by County'!$F$85:$F$97+'[1]Drug of Choice by County'!$F$85:$F$97</f>
        <v>3</v>
      </c>
      <c r="G94" s="21">
        <f t="shared" si="89"/>
        <v>1.3888888888888888E-2</v>
      </c>
      <c r="H94" s="20">
        <f>'[9]Drug of Choice by County'!$H$85:$H$97+'[3]Drug of Choice by County'!$H$85:$H$97+'[2]Drug of Choice by County'!$H$85:$H$97+'[1]Drug of Choice by County'!$H$85:$H$97</f>
        <v>2</v>
      </c>
      <c r="I94" s="21">
        <f t="shared" si="90"/>
        <v>1.0256410256410256E-2</v>
      </c>
      <c r="J94" s="22">
        <f t="shared" si="91"/>
        <v>9</v>
      </c>
      <c r="K94" s="21">
        <f t="shared" si="92"/>
        <v>1.393188854489164E-2</v>
      </c>
      <c r="L94" s="20">
        <f>'[9]Drug of Choice by County'!$L$85:$L$97+'[3]Drug of Choice by County'!$L$85:$L$97+'[2]Drug of Choice by County'!$L$85:$L$97+'[1]Drug of Choice by County'!$L$85:$L$97</f>
        <v>2</v>
      </c>
      <c r="M94" s="21">
        <f t="shared" si="93"/>
        <v>1.0471204188481676E-2</v>
      </c>
      <c r="N94" s="20">
        <f>'[9]Drug of Choice by County'!$N$85:$N$97+'[3]Drug of Choice by County'!$N$85:$N$97+'[2]Drug of Choice by County'!$N$85:$N$97+'[1]Drug of Choice by County'!$N$85:$N$97</f>
        <v>2</v>
      </c>
      <c r="O94" s="21">
        <f t="shared" si="94"/>
        <v>1.1904761904761904E-2</v>
      </c>
      <c r="P94" s="20">
        <f>'[9]Drug of Choice by County'!$P$85:$P$97+'[3]Drug of Choice by County'!$P$85:$P$97+'[2]Drug of Choice by County'!$P$85:$P$97+'[1]Drug of Choice by County'!$P$85:$P$97</f>
        <v>1</v>
      </c>
      <c r="Q94" s="21">
        <f t="shared" si="95"/>
        <v>6.6666666666666671E-3</v>
      </c>
      <c r="R94" s="22">
        <f t="shared" si="96"/>
        <v>5</v>
      </c>
      <c r="S94" s="21">
        <f t="shared" si="97"/>
        <v>9.823182711198428E-3</v>
      </c>
      <c r="T94" s="20">
        <f>'[9]Drug of Choice by County'!$T$85:$T$97+'[3]Drug of Choice by County'!$T$85:$T$97+'[2]Drug of Choice by County'!$T$85:$T$97+'[1]Drug of Choice by County'!$T$85:$T$97</f>
        <v>1</v>
      </c>
      <c r="U94" s="21">
        <f t="shared" si="98"/>
        <v>5.6497175141242938E-3</v>
      </c>
      <c r="V94" s="20">
        <f>'[9]Drug of Choice by County'!$V$85:$V$97+'[3]Drug of Choice by County'!$V$85:$V$97+'[2]Drug of Choice by County'!$V$85:$V$97+'[1]Drug of Choice by County'!$V$85:$V$97</f>
        <v>1</v>
      </c>
      <c r="W94" s="21">
        <f t="shared" si="99"/>
        <v>5.3763440860215058E-3</v>
      </c>
      <c r="X94" s="20">
        <f>'[9]Drug of Choice by County'!$X$85:$X$97+'[3]Drug of Choice by County'!$X$85:$X$97+'[2]Drug of Choice by County'!$X$85:$X$97+'[1]Drug of Choice by County'!$X$85:$X$97</f>
        <v>1</v>
      </c>
      <c r="Y94" s="21">
        <f t="shared" si="100"/>
        <v>5.263157894736842E-3</v>
      </c>
      <c r="Z94" s="22">
        <f t="shared" si="101"/>
        <v>3</v>
      </c>
      <c r="AA94" s="21">
        <f t="shared" si="102"/>
        <v>5.4249547920433997E-3</v>
      </c>
      <c r="AB94" s="20">
        <f>'[5]Drug of Choice by County'!$V$85:$V$96+'[6]Drug of Choice by County'!$AB$85:$AB$96+'[7]Drug of Choice by County'!$V$85:$V$96+'[8]Drug of Choice by County'!$V$85:$V$96</f>
        <v>0</v>
      </c>
      <c r="AC94" s="21">
        <f t="shared" si="103"/>
        <v>0</v>
      </c>
      <c r="AD94" s="20">
        <f>'[5]Drug of Choice by County'!$X$85:$X$96+'[6]Drug of Choice by County'!$AD$85:$AD$96+'[7]Drug of Choice by County'!$X$85:$X$96+'[8]Drug of Choice by County'!$X$85:$X$96</f>
        <v>0</v>
      </c>
      <c r="AE94" s="21">
        <f t="shared" si="104"/>
        <v>0</v>
      </c>
      <c r="AF94" s="20">
        <f>'[5]Drug of Choice by County'!$Z$85:$Z$96+'[6]Drug of Choice by County'!$AF$85:$AF$96+'[7]Drug of Choice by County'!$Z$85:$Z$96+'[8]Drug of Choice by County'!$Z$85:$Z$96</f>
        <v>0</v>
      </c>
      <c r="AG94" s="21">
        <f t="shared" si="105"/>
        <v>0</v>
      </c>
      <c r="AH94" s="65">
        <f t="shared" si="106"/>
        <v>0</v>
      </c>
      <c r="AI94" s="66">
        <f t="shared" si="107"/>
        <v>0</v>
      </c>
      <c r="AJ94" s="65">
        <f t="shared" si="108"/>
        <v>17</v>
      </c>
      <c r="AK94" s="66">
        <f t="shared" si="109"/>
        <v>7.6199013895114302E-3</v>
      </c>
      <c r="AL94" s="67" t="s">
        <v>23</v>
      </c>
    </row>
    <row r="95" spans="1:38" x14ac:dyDescent="0.25">
      <c r="A95" s="18" t="s">
        <v>24</v>
      </c>
      <c r="B95" s="18"/>
      <c r="C95" s="19"/>
      <c r="D95" s="42">
        <f>'[9]Drug of Choice by County'!$D$85:$D$97+'[3]Drug of Choice by County'!$D$85:$D$97+'[2]Drug of Choice by County'!$D$85:$D$97+'[1]Drug of Choice by County'!$D$85:$D$97</f>
        <v>2</v>
      </c>
      <c r="E95" s="21">
        <f t="shared" si="88"/>
        <v>8.5106382978723406E-3</v>
      </c>
      <c r="F95" s="20">
        <f>'[9]Drug of Choice by County'!$F$85:$F$97+'[3]Drug of Choice by County'!$F$85:$F$97+'[2]Drug of Choice by County'!$F$85:$F$97+'[1]Drug of Choice by County'!$F$85:$F$97</f>
        <v>1</v>
      </c>
      <c r="G95" s="21">
        <f t="shared" si="89"/>
        <v>4.6296296296296294E-3</v>
      </c>
      <c r="H95" s="20">
        <f>'[9]Drug of Choice by County'!$H$85:$H$97+'[3]Drug of Choice by County'!$H$85:$H$97+'[2]Drug of Choice by County'!$H$85:$H$97+'[1]Drug of Choice by County'!$H$85:$H$97</f>
        <v>3</v>
      </c>
      <c r="I95" s="21">
        <f t="shared" si="90"/>
        <v>1.5384615384615385E-2</v>
      </c>
      <c r="J95" s="22">
        <f t="shared" si="91"/>
        <v>6</v>
      </c>
      <c r="K95" s="21">
        <f t="shared" si="92"/>
        <v>9.2879256965944269E-3</v>
      </c>
      <c r="L95" s="20">
        <f>'[9]Drug of Choice by County'!$L$85:$L$97+'[3]Drug of Choice by County'!$L$85:$L$97+'[2]Drug of Choice by County'!$L$85:$L$97+'[1]Drug of Choice by County'!$L$85:$L$97</f>
        <v>2</v>
      </c>
      <c r="M95" s="21">
        <f t="shared" si="93"/>
        <v>1.0471204188481676E-2</v>
      </c>
      <c r="N95" s="20">
        <f>'[9]Drug of Choice by County'!$N$85:$N$97+'[3]Drug of Choice by County'!$N$85:$N$97+'[2]Drug of Choice by County'!$N$85:$N$97+'[1]Drug of Choice by County'!$N$85:$N$97</f>
        <v>3</v>
      </c>
      <c r="O95" s="21">
        <f t="shared" si="94"/>
        <v>1.7857142857142856E-2</v>
      </c>
      <c r="P95" s="20">
        <f>'[9]Drug of Choice by County'!$P$85:$P$97+'[3]Drug of Choice by County'!$P$85:$P$97+'[2]Drug of Choice by County'!$P$85:$P$97+'[1]Drug of Choice by County'!$P$85:$P$97</f>
        <v>3</v>
      </c>
      <c r="Q95" s="21">
        <f t="shared" si="95"/>
        <v>0.02</v>
      </c>
      <c r="R95" s="22">
        <f t="shared" si="96"/>
        <v>8</v>
      </c>
      <c r="S95" s="21">
        <f t="shared" si="97"/>
        <v>1.5717092337917484E-2</v>
      </c>
      <c r="T95" s="20">
        <f>'[9]Drug of Choice by County'!$T$85:$T$97+'[3]Drug of Choice by County'!$T$85:$T$97+'[2]Drug of Choice by County'!$T$85:$T$97+'[1]Drug of Choice by County'!$T$85:$T$97</f>
        <v>3</v>
      </c>
      <c r="U95" s="21">
        <f t="shared" si="98"/>
        <v>1.6949152542372881E-2</v>
      </c>
      <c r="V95" s="20">
        <f>'[9]Drug of Choice by County'!$V$85:$V$97+'[3]Drug of Choice by County'!$V$85:$V$97+'[2]Drug of Choice by County'!$V$85:$V$97+'[1]Drug of Choice by County'!$V$85:$V$97</f>
        <v>3</v>
      </c>
      <c r="W95" s="21">
        <f t="shared" si="99"/>
        <v>1.6129032258064516E-2</v>
      </c>
      <c r="X95" s="20">
        <f>'[9]Drug of Choice by County'!$X$85:$X$97+'[3]Drug of Choice by County'!$X$85:$X$97+'[2]Drug of Choice by County'!$X$85:$X$97+'[1]Drug of Choice by County'!$X$85:$X$97</f>
        <v>5</v>
      </c>
      <c r="Y95" s="21">
        <f t="shared" si="100"/>
        <v>2.6315789473684209E-2</v>
      </c>
      <c r="Z95" s="22">
        <f t="shared" si="101"/>
        <v>11</v>
      </c>
      <c r="AA95" s="21">
        <f t="shared" si="102"/>
        <v>1.9891500904159132E-2</v>
      </c>
      <c r="AB95" s="20">
        <f>'[5]Drug of Choice by County'!$V$85:$V$96+'[6]Drug of Choice by County'!$AB$85:$AB$96+'[7]Drug of Choice by County'!$V$85:$V$96+'[8]Drug of Choice by County'!$V$85:$V$96</f>
        <v>4</v>
      </c>
      <c r="AC95" s="21">
        <f t="shared" si="103"/>
        <v>2.185792349726776E-2</v>
      </c>
      <c r="AD95" s="20">
        <f>'[5]Drug of Choice by County'!$X$85:$X$96+'[6]Drug of Choice by County'!$AD$85:$AD$96+'[7]Drug of Choice by County'!$X$85:$X$96+'[8]Drug of Choice by County'!$X$85:$X$96</f>
        <v>4</v>
      </c>
      <c r="AE95" s="21">
        <f t="shared" si="104"/>
        <v>2.2727272727272728E-2</v>
      </c>
      <c r="AF95" s="20">
        <f>'[5]Drug of Choice by County'!$Z$85:$Z$96+'[6]Drug of Choice by County'!$AF$85:$AF$96+'[7]Drug of Choice by County'!$Z$85:$Z$96+'[8]Drug of Choice by County'!$Z$85:$Z$96</f>
        <v>3</v>
      </c>
      <c r="AG95" s="21">
        <f t="shared" si="105"/>
        <v>1.8292682926829267E-2</v>
      </c>
      <c r="AH95" s="65">
        <f t="shared" si="106"/>
        <v>11</v>
      </c>
      <c r="AI95" s="66">
        <f t="shared" si="107"/>
        <v>2.1032504780114723E-2</v>
      </c>
      <c r="AJ95" s="65">
        <f t="shared" si="108"/>
        <v>36</v>
      </c>
      <c r="AK95" s="66">
        <f t="shared" si="109"/>
        <v>1.6136261766024205E-2</v>
      </c>
      <c r="AL95" s="67" t="s">
        <v>24</v>
      </c>
    </row>
    <row r="96" spans="1:38" x14ac:dyDescent="0.25">
      <c r="A96" s="18" t="s">
        <v>25</v>
      </c>
      <c r="B96" s="18"/>
      <c r="C96" s="19"/>
      <c r="D96" s="42">
        <f>'[9]Drug of Choice by County'!$D$85:$D$97+'[3]Drug of Choice by County'!$D$85:$D$97+'[2]Drug of Choice by County'!$D$85:$D$97+'[1]Drug of Choice by County'!$D$85:$D$97</f>
        <v>151</v>
      </c>
      <c r="E96" s="21">
        <f t="shared" si="88"/>
        <v>0.64255319148936174</v>
      </c>
      <c r="F96" s="20">
        <f>'[9]Drug of Choice by County'!$F$85:$F$97+'[3]Drug of Choice by County'!$F$85:$F$97+'[2]Drug of Choice by County'!$F$85:$F$97+'[1]Drug of Choice by County'!$F$85:$F$97</f>
        <v>143</v>
      </c>
      <c r="G96" s="21">
        <f t="shared" si="89"/>
        <v>0.66203703703703709</v>
      </c>
      <c r="H96" s="20">
        <f>'[9]Drug of Choice by County'!$H$85:$H$97+'[3]Drug of Choice by County'!$H$85:$H$97+'[2]Drug of Choice by County'!$H$85:$H$97+'[1]Drug of Choice by County'!$H$85:$H$97</f>
        <v>126</v>
      </c>
      <c r="I96" s="21">
        <f t="shared" si="90"/>
        <v>0.64615384615384619</v>
      </c>
      <c r="J96" s="22">
        <f t="shared" si="91"/>
        <v>420</v>
      </c>
      <c r="K96" s="21">
        <f t="shared" si="92"/>
        <v>0.65015479876160986</v>
      </c>
      <c r="L96" s="20">
        <f>'[9]Drug of Choice by County'!$L$85:$L$97+'[3]Drug of Choice by County'!$L$85:$L$97+'[2]Drug of Choice by County'!$L$85:$L$97+'[1]Drug of Choice by County'!$L$85:$L$97</f>
        <v>121</v>
      </c>
      <c r="M96" s="21">
        <f t="shared" si="93"/>
        <v>0.63350785340314131</v>
      </c>
      <c r="N96" s="20">
        <f>'[9]Drug of Choice by County'!$N$85:$N$97+'[3]Drug of Choice by County'!$N$85:$N$97+'[2]Drug of Choice by County'!$N$85:$N$97+'[1]Drug of Choice by County'!$N$85:$N$97</f>
        <v>103</v>
      </c>
      <c r="O96" s="21">
        <f t="shared" si="94"/>
        <v>0.61309523809523814</v>
      </c>
      <c r="P96" s="20">
        <f>'[9]Drug of Choice by County'!$P$85:$P$97+'[3]Drug of Choice by County'!$P$85:$P$97+'[2]Drug of Choice by County'!$P$85:$P$97+'[1]Drug of Choice by County'!$P$85:$P$97</f>
        <v>97</v>
      </c>
      <c r="Q96" s="21">
        <f t="shared" si="95"/>
        <v>0.64666666666666661</v>
      </c>
      <c r="R96" s="22">
        <f t="shared" si="96"/>
        <v>321</v>
      </c>
      <c r="S96" s="21">
        <f t="shared" si="97"/>
        <v>0.63064833005893906</v>
      </c>
      <c r="T96" s="20">
        <f>'[9]Drug of Choice by County'!$T$85:$T$97+'[3]Drug of Choice by County'!$T$85:$T$97+'[2]Drug of Choice by County'!$T$85:$T$97+'[1]Drug of Choice by County'!$T$85:$T$97</f>
        <v>109</v>
      </c>
      <c r="U96" s="21">
        <f t="shared" si="98"/>
        <v>0.61581920903954801</v>
      </c>
      <c r="V96" s="20">
        <f>'[9]Drug of Choice by County'!$V$85:$V$97+'[3]Drug of Choice by County'!$V$85:$V$97+'[2]Drug of Choice by County'!$V$85:$V$97+'[1]Drug of Choice by County'!$V$85:$V$97</f>
        <v>122</v>
      </c>
      <c r="W96" s="21">
        <f t="shared" si="99"/>
        <v>0.65591397849462363</v>
      </c>
      <c r="X96" s="20">
        <f>'[9]Drug of Choice by County'!$X$85:$X$97+'[3]Drug of Choice by County'!$X$85:$X$97+'[2]Drug of Choice by County'!$X$85:$X$97+'[1]Drug of Choice by County'!$X$85:$X$97</f>
        <v>121</v>
      </c>
      <c r="Y96" s="21">
        <f t="shared" si="100"/>
        <v>0.63684210526315788</v>
      </c>
      <c r="Z96" s="22">
        <f t="shared" si="101"/>
        <v>352</v>
      </c>
      <c r="AA96" s="21">
        <f t="shared" si="102"/>
        <v>0.63652802893309224</v>
      </c>
      <c r="AB96" s="20">
        <f>'[5]Drug of Choice by County'!$V$85:$V$96+'[6]Drug of Choice by County'!$AB$85:$AB$96+'[7]Drug of Choice by County'!$V$85:$V$96+'[8]Drug of Choice by County'!$V$85:$V$96</f>
        <v>0</v>
      </c>
      <c r="AC96" s="21">
        <f t="shared" si="103"/>
        <v>0</v>
      </c>
      <c r="AD96" s="20">
        <f>'[5]Drug of Choice by County'!$X$85:$X$96+'[6]Drug of Choice by County'!$AD$85:$AD$96+'[7]Drug of Choice by County'!$X$85:$X$96+'[8]Drug of Choice by County'!$X$85:$X$96</f>
        <v>0</v>
      </c>
      <c r="AE96" s="21">
        <f t="shared" si="104"/>
        <v>0</v>
      </c>
      <c r="AF96" s="20">
        <f>'[5]Drug of Choice by County'!$Z$85:$Z$96+'[6]Drug of Choice by County'!$AF$85:$AF$96+'[7]Drug of Choice by County'!$Z$85:$Z$96+'[8]Drug of Choice by County'!$Z$85:$Z$96</f>
        <v>0</v>
      </c>
      <c r="AG96" s="21">
        <f t="shared" si="105"/>
        <v>0</v>
      </c>
      <c r="AH96" s="65">
        <f t="shared" si="106"/>
        <v>0</v>
      </c>
      <c r="AI96" s="66">
        <f t="shared" si="107"/>
        <v>0</v>
      </c>
      <c r="AJ96" s="65">
        <f t="shared" si="108"/>
        <v>1093</v>
      </c>
      <c r="AK96" s="66">
        <f t="shared" si="109"/>
        <v>0.4899148363962349</v>
      </c>
      <c r="AL96" s="67" t="s">
        <v>25</v>
      </c>
    </row>
    <row r="97" spans="1:38" x14ac:dyDescent="0.25">
      <c r="A97" s="23" t="s">
        <v>36</v>
      </c>
      <c r="B97" s="19"/>
      <c r="C97" s="19"/>
      <c r="D97" s="42">
        <f>'[9]Drug of Choice by County'!$D$85:$D$97+'[3]Drug of Choice by County'!$D$85:$D$97+'[2]Drug of Choice by County'!$D$85:$D$97+'[1]Drug of Choice by County'!$D$85:$D$97</f>
        <v>84</v>
      </c>
      <c r="E97" s="24">
        <f>SUM(E85:E96)</f>
        <v>1.4936170212765958</v>
      </c>
      <c r="F97" s="20">
        <f>'[9]Drug of Choice by County'!$F$85:$F$97+'[3]Drug of Choice by County'!$F$85:$F$97+'[2]Drug of Choice by County'!$F$85:$F$97+'[1]Drug of Choice by County'!$F$85:$F$97</f>
        <v>73</v>
      </c>
      <c r="G97" s="21">
        <f t="shared" si="89"/>
        <v>0.33796296296296297</v>
      </c>
      <c r="H97" s="20">
        <f>'[9]Drug of Choice by County'!$H$85:$H$97+'[3]Drug of Choice by County'!$H$85:$H$97+'[2]Drug of Choice by County'!$H$85:$H$97+'[1]Drug of Choice by County'!$H$85:$H$97</f>
        <v>69</v>
      </c>
      <c r="I97" s="21">
        <f t="shared" si="90"/>
        <v>0.35384615384615387</v>
      </c>
      <c r="J97" s="22">
        <f t="shared" si="91"/>
        <v>226</v>
      </c>
      <c r="K97" s="21">
        <f t="shared" si="92"/>
        <v>0.34984520123839008</v>
      </c>
      <c r="L97" s="20">
        <f>'[9]Drug of Choice by County'!$L$85:$L$97+'[3]Drug of Choice by County'!$L$85:$L$97+'[2]Drug of Choice by County'!$L$85:$L$97+'[1]Drug of Choice by County'!$L$85:$L$97</f>
        <v>70</v>
      </c>
      <c r="M97" s="21">
        <f t="shared" si="93"/>
        <v>0.36649214659685864</v>
      </c>
      <c r="N97" s="20">
        <f>'[9]Drug of Choice by County'!$N$85:$N$97+'[3]Drug of Choice by County'!$N$85:$N$97+'[2]Drug of Choice by County'!$N$85:$N$97+'[1]Drug of Choice by County'!$N$85:$N$97</f>
        <v>65</v>
      </c>
      <c r="O97" s="21">
        <f t="shared" si="94"/>
        <v>0.38690476190476192</v>
      </c>
      <c r="P97" s="20">
        <f>'[9]Drug of Choice by County'!$P$85:$P$97+'[3]Drug of Choice by County'!$P$85:$P$97+'[2]Drug of Choice by County'!$P$85:$P$97+'[1]Drug of Choice by County'!$P$85:$P$97</f>
        <v>53</v>
      </c>
      <c r="Q97" s="21">
        <f t="shared" si="95"/>
        <v>0.35333333333333333</v>
      </c>
      <c r="R97" s="22">
        <f t="shared" si="96"/>
        <v>188</v>
      </c>
      <c r="S97" s="21">
        <f t="shared" si="97"/>
        <v>0.36935166994106089</v>
      </c>
      <c r="T97" s="20">
        <f>'[9]Drug of Choice by County'!$T$85:$T$97+'[3]Drug of Choice by County'!$T$85:$T$97+'[2]Drug of Choice by County'!$T$85:$T$97+'[1]Drug of Choice by County'!$T$85:$T$97</f>
        <v>68</v>
      </c>
      <c r="U97" s="21">
        <f t="shared" si="98"/>
        <v>0.38418079096045199</v>
      </c>
      <c r="V97" s="20">
        <f>'[9]Drug of Choice by County'!$V$85:$V$97+'[3]Drug of Choice by County'!$V$85:$V$97+'[2]Drug of Choice by County'!$V$85:$V$97+'[1]Drug of Choice by County'!$V$85:$V$97</f>
        <v>64</v>
      </c>
      <c r="W97" s="21">
        <f t="shared" si="99"/>
        <v>0.34408602150537637</v>
      </c>
      <c r="X97" s="20">
        <f>'[9]Drug of Choice by County'!$X$85:$X$97+'[3]Drug of Choice by County'!$X$85:$X$97+'[2]Drug of Choice by County'!$X$85:$X$97+'[1]Drug of Choice by County'!$X$85:$X$97</f>
        <v>69</v>
      </c>
      <c r="Y97" s="21">
        <f t="shared" si="100"/>
        <v>0.36315789473684212</v>
      </c>
      <c r="Z97" s="22">
        <f t="shared" si="101"/>
        <v>201</v>
      </c>
      <c r="AA97" s="21">
        <f t="shared" si="102"/>
        <v>0.36347197106690776</v>
      </c>
      <c r="AB97" s="95">
        <f>SUM(AB85:AB96)</f>
        <v>183</v>
      </c>
      <c r="AC97" s="21">
        <f t="shared" si="103"/>
        <v>1</v>
      </c>
      <c r="AD97" s="95">
        <f>SUM(AD85:AD96)</f>
        <v>176</v>
      </c>
      <c r="AE97" s="21">
        <f t="shared" si="104"/>
        <v>1</v>
      </c>
      <c r="AF97" s="95">
        <f>SUM(AF85:AF96)</f>
        <v>164</v>
      </c>
      <c r="AG97" s="21">
        <f t="shared" si="105"/>
        <v>1</v>
      </c>
      <c r="AH97" s="65">
        <f>SUM(AH85:AH96)</f>
        <v>523</v>
      </c>
      <c r="AI97" s="66">
        <f t="shared" si="107"/>
        <v>1</v>
      </c>
      <c r="AJ97" s="65">
        <f>SUM(AJ85:AJ96)</f>
        <v>3077</v>
      </c>
      <c r="AK97" s="66">
        <f t="shared" si="109"/>
        <v>1.3792021515015689</v>
      </c>
      <c r="AL97" s="71" t="s">
        <v>36</v>
      </c>
    </row>
    <row r="98" spans="1:38" x14ac:dyDescent="0.25">
      <c r="A98" s="26" t="s">
        <v>27</v>
      </c>
      <c r="B98" s="26"/>
      <c r="C98" s="26"/>
      <c r="D98" s="20"/>
      <c r="E98" s="28"/>
      <c r="F98" s="27"/>
      <c r="G98" s="27"/>
      <c r="H98" s="27"/>
      <c r="I98" s="27"/>
      <c r="J98" s="48"/>
      <c r="K98" s="27"/>
      <c r="L98" s="27"/>
      <c r="M98" s="27"/>
      <c r="N98" s="27"/>
      <c r="O98" s="27"/>
      <c r="P98" s="27"/>
      <c r="Q98" s="27"/>
      <c r="R98" s="48"/>
      <c r="S98" s="27"/>
      <c r="T98" s="27"/>
      <c r="U98" s="27"/>
      <c r="V98" s="27"/>
      <c r="W98" s="27"/>
      <c r="X98" s="27"/>
      <c r="Y98" s="27"/>
      <c r="Z98" s="48"/>
      <c r="AA98" s="27"/>
      <c r="AB98" s="27"/>
      <c r="AC98" s="27"/>
      <c r="AD98" s="27"/>
      <c r="AE98" s="27"/>
      <c r="AF98" s="27"/>
      <c r="AG98" s="27"/>
    </row>
    <row r="99" spans="1:38" x14ac:dyDescent="0.25">
      <c r="A99" s="26" t="s">
        <v>28</v>
      </c>
      <c r="B99" s="26"/>
      <c r="C99" s="26"/>
      <c r="D99" s="20"/>
      <c r="E99" s="28"/>
      <c r="F99" s="27"/>
      <c r="G99" s="27"/>
      <c r="H99" s="27"/>
      <c r="I99" s="27"/>
      <c r="J99" s="48"/>
      <c r="K99" s="27"/>
      <c r="L99" s="27"/>
      <c r="M99" s="27"/>
      <c r="N99" s="27"/>
      <c r="O99" s="27"/>
      <c r="P99" s="27"/>
      <c r="Q99" s="27"/>
      <c r="R99" s="48"/>
      <c r="S99" s="27"/>
      <c r="T99" s="27"/>
      <c r="U99" s="27"/>
      <c r="V99" s="27"/>
      <c r="W99" s="27"/>
      <c r="X99" s="27"/>
      <c r="Y99" s="27"/>
      <c r="Z99" s="48"/>
      <c r="AA99" s="27"/>
      <c r="AB99" s="27"/>
      <c r="AC99" s="27"/>
      <c r="AD99" s="27"/>
      <c r="AE99" s="27"/>
      <c r="AF99" s="27"/>
      <c r="AG99" s="27"/>
    </row>
    <row r="100" spans="1:38" x14ac:dyDescent="0.25">
      <c r="A100" s="26"/>
      <c r="B100" s="26"/>
      <c r="C100" s="26"/>
      <c r="D100" s="20"/>
      <c r="E100" s="28"/>
      <c r="F100" s="27"/>
      <c r="G100" s="27"/>
      <c r="H100" s="27"/>
      <c r="I100" s="27"/>
      <c r="J100" s="48"/>
      <c r="K100" s="27"/>
      <c r="L100" s="27"/>
      <c r="M100" s="27"/>
      <c r="N100" s="27"/>
      <c r="O100" s="27"/>
      <c r="P100" s="27"/>
      <c r="Q100" s="27"/>
      <c r="R100" s="48"/>
      <c r="S100" s="27"/>
      <c r="T100" s="27"/>
      <c r="U100" s="27"/>
      <c r="V100" s="27"/>
      <c r="W100" s="27"/>
      <c r="X100" s="27"/>
      <c r="Y100" s="27"/>
      <c r="Z100" s="48"/>
      <c r="AA100" s="27"/>
      <c r="AB100" s="27"/>
      <c r="AC100" s="27"/>
      <c r="AD100" s="27"/>
      <c r="AE100" s="27"/>
      <c r="AF100" s="27"/>
      <c r="AG100" s="27"/>
    </row>
    <row r="101" spans="1:38" ht="20.25" x14ac:dyDescent="0.3">
      <c r="A101" s="8" t="s">
        <v>37</v>
      </c>
      <c r="B101" s="9"/>
      <c r="C101" s="9"/>
      <c r="D101" s="20"/>
      <c r="E101" s="11"/>
      <c r="F101" s="10"/>
      <c r="G101" s="10"/>
      <c r="H101" s="10"/>
      <c r="I101" s="10"/>
      <c r="J101" s="46"/>
      <c r="K101" s="10"/>
      <c r="L101" s="10"/>
      <c r="M101" s="10"/>
      <c r="N101" s="10"/>
      <c r="O101" s="10"/>
      <c r="P101" s="10"/>
      <c r="Q101" s="10"/>
      <c r="R101" s="46"/>
      <c r="S101" s="10"/>
      <c r="T101" s="10"/>
      <c r="U101" s="10"/>
      <c r="V101" s="2"/>
      <c r="W101" s="2"/>
      <c r="X101" s="2"/>
      <c r="Y101" s="2"/>
      <c r="Z101" s="45"/>
      <c r="AA101" s="2"/>
      <c r="AB101" s="2"/>
      <c r="AC101" s="2"/>
      <c r="AD101" s="2"/>
      <c r="AE101" s="2"/>
      <c r="AF101" s="2"/>
      <c r="AG101" s="2"/>
    </row>
    <row r="102" spans="1:38" ht="31.5" x14ac:dyDescent="0.25">
      <c r="A102" s="12" t="s">
        <v>7</v>
      </c>
      <c r="B102" s="12"/>
      <c r="C102" s="14"/>
      <c r="D102" s="44">
        <v>43664</v>
      </c>
      <c r="E102" s="16" t="s">
        <v>8</v>
      </c>
      <c r="F102" s="15">
        <v>43313</v>
      </c>
      <c r="G102" s="15" t="s">
        <v>8</v>
      </c>
      <c r="H102" s="15">
        <v>43344</v>
      </c>
      <c r="I102" s="15" t="s">
        <v>8</v>
      </c>
      <c r="J102" s="47" t="s">
        <v>9</v>
      </c>
      <c r="K102" s="17" t="s">
        <v>8</v>
      </c>
      <c r="L102" s="15">
        <v>43374</v>
      </c>
      <c r="M102" s="15" t="s">
        <v>8</v>
      </c>
      <c r="N102" s="15">
        <v>43405</v>
      </c>
      <c r="O102" s="15" t="s">
        <v>8</v>
      </c>
      <c r="P102" s="15">
        <v>43435</v>
      </c>
      <c r="Q102" s="15" t="s">
        <v>8</v>
      </c>
      <c r="R102" s="47" t="s">
        <v>10</v>
      </c>
      <c r="S102" s="17" t="s">
        <v>8</v>
      </c>
      <c r="T102" s="15">
        <v>43466</v>
      </c>
      <c r="U102" s="15" t="s">
        <v>8</v>
      </c>
      <c r="V102" s="15">
        <v>43497</v>
      </c>
      <c r="W102" s="15" t="s">
        <v>8</v>
      </c>
      <c r="X102" s="15">
        <v>43525</v>
      </c>
      <c r="Y102" s="15" t="s">
        <v>8</v>
      </c>
      <c r="Z102" s="47" t="s">
        <v>11</v>
      </c>
      <c r="AA102" s="17" t="s">
        <v>8</v>
      </c>
      <c r="AB102" s="15">
        <v>43556</v>
      </c>
      <c r="AC102" s="15" t="s">
        <v>8</v>
      </c>
      <c r="AD102" s="15">
        <v>43586</v>
      </c>
      <c r="AE102" s="15" t="s">
        <v>8</v>
      </c>
      <c r="AF102" s="15">
        <v>43617</v>
      </c>
      <c r="AG102" s="15" t="s">
        <v>8</v>
      </c>
      <c r="AH102" s="17" t="s">
        <v>12</v>
      </c>
      <c r="AI102" s="17" t="s">
        <v>8</v>
      </c>
      <c r="AJ102" s="17" t="s">
        <v>13</v>
      </c>
      <c r="AK102" s="17" t="s">
        <v>8</v>
      </c>
      <c r="AL102" s="12" t="s">
        <v>7</v>
      </c>
    </row>
    <row r="103" spans="1:38" x14ac:dyDescent="0.25">
      <c r="A103" s="34" t="s">
        <v>14</v>
      </c>
      <c r="B103" s="34"/>
      <c r="C103" s="19"/>
      <c r="D103" s="20">
        <f>'[9]Drug of Choice by County'!$D$103:$D$115+'[3]Drug of Choice by County'!$D$103:$D$115+'[2]Drug of Choice by County'!$D$103:$D$115+'[1]Drug of Choice by County'!$D$103:$D$115</f>
        <v>10</v>
      </c>
      <c r="E103" s="35">
        <f>D103/212</f>
        <v>4.716981132075472E-2</v>
      </c>
      <c r="F103" s="20">
        <f>'[9]Drug of Choice by County'!$F$103:$F$115+'[3]Drug of Choice by County'!$F$103:$F$115+'[2]Drug of Choice by County'!$F$103:$F$115+'[1]Drug of Choice by County'!$F$103:$F$115</f>
        <v>9</v>
      </c>
      <c r="G103" s="35">
        <f>F103/203</f>
        <v>4.4334975369458129E-2</v>
      </c>
      <c r="H103" s="20">
        <f>'[9]Drug of Choice by County'!$H$103:$H$115+'[3]Drug of Choice by County'!$H$103:$H$115+'[2]Drug of Choice by County'!$H$103:$H$115+'[1]Drug of Choice by County'!$H$103:$H$115</f>
        <v>10</v>
      </c>
      <c r="I103" s="35">
        <f>H103/198</f>
        <v>5.0505050505050504E-2</v>
      </c>
      <c r="J103" s="36">
        <f>D103+F103+H103</f>
        <v>29</v>
      </c>
      <c r="K103" s="35">
        <f>J103/613</f>
        <v>4.730831973898858E-2</v>
      </c>
      <c r="L103" s="20">
        <f>'[9]Drug of Choice by County'!$L$103:$L$115+'[3]Drug of Choice by County'!$L$103:$L$115+'[2]Drug of Choice by County'!$L$103:$L$115+'[1]Drug of Choice by County'!$L$103:$L$115</f>
        <v>7</v>
      </c>
      <c r="M103" s="35">
        <f>L103/216</f>
        <v>3.2407407407407406E-2</v>
      </c>
      <c r="N103" s="20">
        <f>'[9]Drug of Choice by County'!$N$103:$N$115+'[3]Drug of Choice by County'!$N$103:$N$115+'[2]Drug of Choice by County'!$N$103:$N$115+'[1]Drug of Choice by County'!$N$103:$N$115</f>
        <v>6</v>
      </c>
      <c r="O103" s="35">
        <f>N103/202</f>
        <v>2.9702970297029702E-2</v>
      </c>
      <c r="P103" s="20">
        <f>'[9]Drug of Choice by County'!$P$103:$P$115+'[3]Drug of Choice by County'!$P$103:$P$115+'[2]Drug of Choice by County'!$P$103:$P$115+'[1]Drug of Choice by County'!$P$103:$P$115</f>
        <v>8</v>
      </c>
      <c r="Q103" s="35">
        <f>P103/187</f>
        <v>4.2780748663101602E-2</v>
      </c>
      <c r="R103" s="36">
        <f>L103+N103+P103</f>
        <v>21</v>
      </c>
      <c r="S103" s="35">
        <f>R103/605</f>
        <v>3.4710743801652892E-2</v>
      </c>
      <c r="T103" s="20">
        <f>'[9]Drug of Choice by County'!$T$103:$T$115+'[3]Drug of Choice by County'!$T$103:$T$115+'[2]Drug of Choice by County'!$T$103:$T$115+'[1]Drug of Choice by County'!$T$103:$T$115</f>
        <v>9</v>
      </c>
      <c r="U103" s="35">
        <f>T103/252</f>
        <v>3.5714285714285712E-2</v>
      </c>
      <c r="V103" s="20">
        <f>'[9]Drug of Choice by County'!$V$103:$V$115+'[3]Drug of Choice by County'!$V$103:$V$115+'[2]Drug of Choice by County'!$V$103:$V$115+'[1]Drug of Choice by County'!$V$103:$V$115</f>
        <v>10</v>
      </c>
      <c r="W103" s="35">
        <f>V103/256</f>
        <v>3.90625E-2</v>
      </c>
      <c r="X103" s="20">
        <f>'[9]Drug of Choice by County'!$X$103:$X$115+'[3]Drug of Choice by County'!$X$103:$X$115+'[2]Drug of Choice by County'!$X$103:$X$115+'[1]Drug of Choice by County'!$X$103:$X$115</f>
        <v>8</v>
      </c>
      <c r="Y103" s="35">
        <f>X103/261</f>
        <v>3.0651340996168581E-2</v>
      </c>
      <c r="Z103" s="36">
        <f>T103+V103+X103</f>
        <v>27</v>
      </c>
      <c r="AA103" s="35">
        <f>Z103/769</f>
        <v>3.5110533159947985E-2</v>
      </c>
      <c r="AB103" s="20">
        <f>'[5]Drug of Choice by County'!$V$103:$V$114+'[6]Drug of Choice by County'!$AB$103:$AB$114+'[7]Drug of Choice by County'!$V$103:$V$114+'[8]Drug of Choice by County'!$V$103:$V$114</f>
        <v>19</v>
      </c>
      <c r="AC103" s="35">
        <f>AB103/258</f>
        <v>7.3643410852713184E-2</v>
      </c>
      <c r="AD103" s="20">
        <f>'[5]Drug of Choice by County'!$X$103:$X$114+'[6]Drug of Choice by County'!$AD$103:$AD$114+'[7]Drug of Choice by County'!$X$103:$X$114+'[8]Drug of Choice by County'!$X$103:$X$114</f>
        <v>19</v>
      </c>
      <c r="AE103" s="35">
        <f>AD103/265</f>
        <v>7.1698113207547168E-2</v>
      </c>
      <c r="AF103" s="20">
        <f>'[5]Drug of Choice by County'!$Z$103:$Z$114+'[6]Drug of Choice by County'!$AF$103:$AF$114+'[7]Drug of Choice by County'!$Z$103:$Z$114+'[8]Drug of Choice by County'!$Z$103:$Z$114</f>
        <v>22</v>
      </c>
      <c r="AG103" s="35">
        <f>AF103/284</f>
        <v>7.746478873239436E-2</v>
      </c>
      <c r="AH103" s="65">
        <f>AB103+AD103+AF103</f>
        <v>60</v>
      </c>
      <c r="AI103" s="66">
        <f>AH103/807</f>
        <v>7.434944237918216E-2</v>
      </c>
      <c r="AJ103" s="65">
        <f>J103+R103+Z103+AH103</f>
        <v>137</v>
      </c>
      <c r="AK103" s="66">
        <f>AJ103/2794</f>
        <v>4.9033643521832496E-2</v>
      </c>
      <c r="AL103" s="72" t="s">
        <v>14</v>
      </c>
    </row>
    <row r="104" spans="1:38" x14ac:dyDescent="0.25">
      <c r="A104" s="34" t="s">
        <v>15</v>
      </c>
      <c r="B104" s="34"/>
      <c r="C104" s="19"/>
      <c r="D104" s="20">
        <f>'[9]Drug of Choice by County'!$D$103:$D$115+'[3]Drug of Choice by County'!$D$103:$D$115+'[2]Drug of Choice by County'!$D$103:$D$115+'[1]Drug of Choice by County'!$D$103:$D$115</f>
        <v>6</v>
      </c>
      <c r="E104" s="35">
        <f t="shared" ref="E104:E115" si="110">D104/212</f>
        <v>2.8301886792452831E-2</v>
      </c>
      <c r="F104" s="20">
        <f>'[9]Drug of Choice by County'!$F$103:$F$115+'[3]Drug of Choice by County'!$F$103:$F$115+'[2]Drug of Choice by County'!$F$103:$F$115+'[1]Drug of Choice by County'!$F$103:$F$115</f>
        <v>7</v>
      </c>
      <c r="G104" s="35">
        <f t="shared" ref="G104:G115" si="111">F104/203</f>
        <v>3.4482758620689655E-2</v>
      </c>
      <c r="H104" s="20">
        <f>'[9]Drug of Choice by County'!$H$103:$H$115+'[3]Drug of Choice by County'!$H$103:$H$115+'[2]Drug of Choice by County'!$H$103:$H$115+'[1]Drug of Choice by County'!$H$103:$H$115</f>
        <v>7</v>
      </c>
      <c r="I104" s="35">
        <f t="shared" ref="I104:I115" si="112">H104/198</f>
        <v>3.5353535353535352E-2</v>
      </c>
      <c r="J104" s="36">
        <f t="shared" ref="J104:J115" si="113">D104+F104+H104</f>
        <v>20</v>
      </c>
      <c r="K104" s="35">
        <f t="shared" ref="K104:K115" si="114">J104/613</f>
        <v>3.2626427406199018E-2</v>
      </c>
      <c r="L104" s="20">
        <f>'[9]Drug of Choice by County'!$L$103:$L$115+'[3]Drug of Choice by County'!$L$103:$L$115+'[2]Drug of Choice by County'!$L$103:$L$115+'[1]Drug of Choice by County'!$L$103:$L$115</f>
        <v>8</v>
      </c>
      <c r="M104" s="35">
        <f t="shared" ref="M104:M115" si="115">L104/216</f>
        <v>3.7037037037037035E-2</v>
      </c>
      <c r="N104" s="20">
        <f>'[9]Drug of Choice by County'!$N$103:$N$115+'[3]Drug of Choice by County'!$N$103:$N$115+'[2]Drug of Choice by County'!$N$103:$N$115+'[1]Drug of Choice by County'!$N$103:$N$115</f>
        <v>11</v>
      </c>
      <c r="O104" s="35">
        <f t="shared" ref="O104:O115" si="116">N104/202</f>
        <v>5.4455445544554455E-2</v>
      </c>
      <c r="P104" s="20">
        <f>'[9]Drug of Choice by County'!$P$103:$P$115+'[3]Drug of Choice by County'!$P$103:$P$115+'[2]Drug of Choice by County'!$P$103:$P$115+'[1]Drug of Choice by County'!$P$103:$P$115</f>
        <v>11</v>
      </c>
      <c r="Q104" s="35">
        <f t="shared" ref="Q104:Q115" si="117">P104/187</f>
        <v>5.8823529411764705E-2</v>
      </c>
      <c r="R104" s="36">
        <f t="shared" ref="R104:R115" si="118">L104+N104+P104</f>
        <v>30</v>
      </c>
      <c r="S104" s="35">
        <f t="shared" ref="S104:S115" si="119">R104/605</f>
        <v>4.9586776859504134E-2</v>
      </c>
      <c r="T104" s="20">
        <f>'[9]Drug of Choice by County'!$T$103:$T$115+'[3]Drug of Choice by County'!$T$103:$T$115+'[2]Drug of Choice by County'!$T$103:$T$115+'[1]Drug of Choice by County'!$T$103:$T$115</f>
        <v>9</v>
      </c>
      <c r="U104" s="35">
        <f t="shared" ref="U104:U115" si="120">T104/252</f>
        <v>3.5714285714285712E-2</v>
      </c>
      <c r="V104" s="20">
        <f>'[9]Drug of Choice by County'!$V$103:$V$115+'[3]Drug of Choice by County'!$V$103:$V$115+'[2]Drug of Choice by County'!$V$103:$V$115+'[1]Drug of Choice by County'!$V$103:$V$115</f>
        <v>8</v>
      </c>
      <c r="W104" s="35">
        <f t="shared" ref="W104:W115" si="121">V104/256</f>
        <v>3.125E-2</v>
      </c>
      <c r="X104" s="20">
        <f>'[9]Drug of Choice by County'!$X$103:$X$115+'[3]Drug of Choice by County'!$X$103:$X$115+'[2]Drug of Choice by County'!$X$103:$X$115+'[1]Drug of Choice by County'!$X$103:$X$115</f>
        <v>11</v>
      </c>
      <c r="Y104" s="35">
        <f t="shared" ref="Y104:Y115" si="122">X104/261</f>
        <v>4.2145593869731802E-2</v>
      </c>
      <c r="Z104" s="36">
        <f t="shared" ref="Z104:Z115" si="123">T104+V104+X104</f>
        <v>28</v>
      </c>
      <c r="AA104" s="35">
        <f t="shared" ref="AA104:AA115" si="124">Z104/769</f>
        <v>3.6410923276983094E-2</v>
      </c>
      <c r="AB104" s="20">
        <f>'[5]Drug of Choice by County'!$V$103:$V$114+'[6]Drug of Choice by County'!$AB$103:$AB$114+'[7]Drug of Choice by County'!$V$103:$V$114+'[8]Drug of Choice by County'!$V$103:$V$114</f>
        <v>0</v>
      </c>
      <c r="AC104" s="35">
        <f t="shared" ref="AC104:AC115" si="125">AB104/258</f>
        <v>0</v>
      </c>
      <c r="AD104" s="20">
        <f>'[5]Drug of Choice by County'!$X$103:$X$114+'[6]Drug of Choice by County'!$AD$103:$AD$114+'[7]Drug of Choice by County'!$X$103:$X$114+'[8]Drug of Choice by County'!$X$103:$X$114</f>
        <v>0</v>
      </c>
      <c r="AE104" s="35">
        <f t="shared" ref="AE104:AE115" si="126">AD104/265</f>
        <v>0</v>
      </c>
      <c r="AF104" s="20">
        <f>'[5]Drug of Choice by County'!$Z$103:$Z$114+'[6]Drug of Choice by County'!$AF$103:$AF$114+'[7]Drug of Choice by County'!$Z$103:$Z$114+'[8]Drug of Choice by County'!$Z$103:$Z$114</f>
        <v>0</v>
      </c>
      <c r="AG104" s="35">
        <f t="shared" ref="AG104:AG115" si="127">AF104/284</f>
        <v>0</v>
      </c>
      <c r="AH104" s="65">
        <f t="shared" ref="AH104:AH115" si="128">AB104+AD104+AF104</f>
        <v>0</v>
      </c>
      <c r="AI104" s="66">
        <f t="shared" ref="AI104:AI115" si="129">AH104/807</f>
        <v>0</v>
      </c>
      <c r="AJ104" s="65">
        <f t="shared" ref="AJ104:AJ115" si="130">J104+R104+Z104+AH104</f>
        <v>78</v>
      </c>
      <c r="AK104" s="66">
        <f t="shared" ref="AK104:AK115" si="131">AJ104/2794</f>
        <v>2.7916964924838941E-2</v>
      </c>
      <c r="AL104" s="72" t="s">
        <v>15</v>
      </c>
    </row>
    <row r="105" spans="1:38" x14ac:dyDescent="0.25">
      <c r="A105" s="34" t="s">
        <v>16</v>
      </c>
      <c r="B105" s="34"/>
      <c r="C105" s="19"/>
      <c r="D105" s="20">
        <f>'[9]Drug of Choice by County'!$D$103:$D$115+'[3]Drug of Choice by County'!$D$103:$D$115+'[2]Drug of Choice by County'!$D$103:$D$115+'[1]Drug of Choice by County'!$D$103:$D$115</f>
        <v>43</v>
      </c>
      <c r="E105" s="35">
        <f t="shared" si="110"/>
        <v>0.20283018867924529</v>
      </c>
      <c r="F105" s="20">
        <f>'[9]Drug of Choice by County'!$F$103:$F$115+'[3]Drug of Choice by County'!$F$103:$F$115+'[2]Drug of Choice by County'!$F$103:$F$115+'[1]Drug of Choice by County'!$F$103:$F$115</f>
        <v>46</v>
      </c>
      <c r="G105" s="35">
        <f t="shared" si="111"/>
        <v>0.22660098522167488</v>
      </c>
      <c r="H105" s="20">
        <f>'[9]Drug of Choice by County'!$H$103:$H$115+'[3]Drug of Choice by County'!$H$103:$H$115+'[2]Drug of Choice by County'!$H$103:$H$115+'[1]Drug of Choice by County'!$H$103:$H$115</f>
        <v>53</v>
      </c>
      <c r="I105" s="35">
        <f t="shared" si="112"/>
        <v>0.26767676767676768</v>
      </c>
      <c r="J105" s="36">
        <f t="shared" si="113"/>
        <v>142</v>
      </c>
      <c r="K105" s="35">
        <f t="shared" si="114"/>
        <v>0.23164763458401305</v>
      </c>
      <c r="L105" s="20">
        <f>'[9]Drug of Choice by County'!$L$103:$L$115+'[3]Drug of Choice by County'!$L$103:$L$115+'[2]Drug of Choice by County'!$L$103:$L$115+'[1]Drug of Choice by County'!$L$103:$L$115</f>
        <v>62</v>
      </c>
      <c r="M105" s="35">
        <f t="shared" si="115"/>
        <v>0.28703703703703703</v>
      </c>
      <c r="N105" s="20">
        <f>'[9]Drug of Choice by County'!$N$103:$N$115+'[3]Drug of Choice by County'!$N$103:$N$115+'[2]Drug of Choice by County'!$N$103:$N$115+'[1]Drug of Choice by County'!$N$103:$N$115</f>
        <v>60</v>
      </c>
      <c r="O105" s="35">
        <f t="shared" si="116"/>
        <v>0.29702970297029702</v>
      </c>
      <c r="P105" s="20">
        <f>'[9]Drug of Choice by County'!$P$103:$P$115+'[3]Drug of Choice by County'!$P$103:$P$115+'[2]Drug of Choice by County'!$P$103:$P$115+'[1]Drug of Choice by County'!$P$103:$P$115</f>
        <v>26</v>
      </c>
      <c r="Q105" s="35">
        <f t="shared" si="117"/>
        <v>0.13903743315508021</v>
      </c>
      <c r="R105" s="36">
        <f t="shared" si="118"/>
        <v>148</v>
      </c>
      <c r="S105" s="35">
        <f t="shared" si="119"/>
        <v>0.24462809917355371</v>
      </c>
      <c r="T105" s="20">
        <f>'[9]Drug of Choice by County'!$T$103:$T$115+'[3]Drug of Choice by County'!$T$103:$T$115+'[2]Drug of Choice by County'!$T$103:$T$115+'[1]Drug of Choice by County'!$T$103:$T$115</f>
        <v>64</v>
      </c>
      <c r="U105" s="35">
        <f t="shared" si="120"/>
        <v>0.25396825396825395</v>
      </c>
      <c r="V105" s="20">
        <f>'[9]Drug of Choice by County'!$V$103:$V$115+'[3]Drug of Choice by County'!$V$103:$V$115+'[2]Drug of Choice by County'!$V$103:$V$115+'[1]Drug of Choice by County'!$V$103:$V$115</f>
        <v>59</v>
      </c>
      <c r="W105" s="35">
        <f t="shared" si="121"/>
        <v>0.23046875</v>
      </c>
      <c r="X105" s="20">
        <f>'[9]Drug of Choice by County'!$X$103:$X$115+'[3]Drug of Choice by County'!$X$103:$X$115+'[2]Drug of Choice by County'!$X$103:$X$115+'[1]Drug of Choice by County'!$X$103:$X$115</f>
        <v>59</v>
      </c>
      <c r="Y105" s="35">
        <f t="shared" si="122"/>
        <v>0.22605363984674329</v>
      </c>
      <c r="Z105" s="36">
        <f t="shared" si="123"/>
        <v>182</v>
      </c>
      <c r="AA105" s="35">
        <f t="shared" si="124"/>
        <v>0.23667100130039012</v>
      </c>
      <c r="AB105" s="20">
        <f>'[5]Drug of Choice by County'!$V$103:$V$114+'[6]Drug of Choice by County'!$AB$103:$AB$114+'[7]Drug of Choice by County'!$V$103:$V$114+'[8]Drug of Choice by County'!$V$103:$V$114</f>
        <v>13</v>
      </c>
      <c r="AC105" s="35">
        <f t="shared" si="125"/>
        <v>5.0387596899224806E-2</v>
      </c>
      <c r="AD105" s="20">
        <f>'[5]Drug of Choice by County'!$X$103:$X$114+'[6]Drug of Choice by County'!$AD$103:$AD$114+'[7]Drug of Choice by County'!$X$103:$X$114+'[8]Drug of Choice by County'!$X$103:$X$114</f>
        <v>17</v>
      </c>
      <c r="AE105" s="35">
        <f t="shared" si="126"/>
        <v>6.4150943396226415E-2</v>
      </c>
      <c r="AF105" s="20">
        <f>'[5]Drug of Choice by County'!$Z$103:$Z$114+'[6]Drug of Choice by County'!$AF$103:$AF$114+'[7]Drug of Choice by County'!$Z$103:$Z$114+'[8]Drug of Choice by County'!$Z$103:$Z$114</f>
        <v>16</v>
      </c>
      <c r="AG105" s="35">
        <f t="shared" si="127"/>
        <v>5.6338028169014086E-2</v>
      </c>
      <c r="AH105" s="65">
        <f t="shared" si="128"/>
        <v>46</v>
      </c>
      <c r="AI105" s="66">
        <f t="shared" si="129"/>
        <v>5.7001239157372985E-2</v>
      </c>
      <c r="AJ105" s="65">
        <f t="shared" si="130"/>
        <v>518</v>
      </c>
      <c r="AK105" s="66">
        <f t="shared" si="131"/>
        <v>0.18539727988546886</v>
      </c>
      <c r="AL105" s="72" t="s">
        <v>16</v>
      </c>
    </row>
    <row r="106" spans="1:38" x14ac:dyDescent="0.25">
      <c r="A106" s="34" t="s">
        <v>17</v>
      </c>
      <c r="B106" s="34"/>
      <c r="C106" s="19"/>
      <c r="D106" s="20">
        <f>'[9]Drug of Choice by County'!$D$103:$D$115+'[3]Drug of Choice by County'!$D$103:$D$115+'[2]Drug of Choice by County'!$D$103:$D$115+'[1]Drug of Choice by County'!$D$103:$D$115</f>
        <v>50</v>
      </c>
      <c r="E106" s="35">
        <f t="shared" si="110"/>
        <v>0.23584905660377359</v>
      </c>
      <c r="F106" s="20">
        <f>'[9]Drug of Choice by County'!$F$103:$F$115+'[3]Drug of Choice by County'!$F$103:$F$115+'[2]Drug of Choice by County'!$F$103:$F$115+'[1]Drug of Choice by County'!$F$103:$F$115</f>
        <v>45</v>
      </c>
      <c r="G106" s="35">
        <f t="shared" si="111"/>
        <v>0.22167487684729065</v>
      </c>
      <c r="H106" s="20">
        <f>'[9]Drug of Choice by County'!$H$103:$H$115+'[3]Drug of Choice by County'!$H$103:$H$115+'[2]Drug of Choice by County'!$H$103:$H$115+'[1]Drug of Choice by County'!$H$103:$H$115</f>
        <v>32</v>
      </c>
      <c r="I106" s="35">
        <f t="shared" si="112"/>
        <v>0.16161616161616163</v>
      </c>
      <c r="J106" s="36">
        <f t="shared" si="113"/>
        <v>127</v>
      </c>
      <c r="K106" s="35">
        <f t="shared" si="114"/>
        <v>0.20717781402936378</v>
      </c>
      <c r="L106" s="20">
        <f>'[9]Drug of Choice by County'!$L$103:$L$115+'[3]Drug of Choice by County'!$L$103:$L$115+'[2]Drug of Choice by County'!$L$103:$L$115+'[1]Drug of Choice by County'!$L$103:$L$115</f>
        <v>37</v>
      </c>
      <c r="M106" s="35">
        <f t="shared" si="115"/>
        <v>0.17129629629629631</v>
      </c>
      <c r="N106" s="20">
        <f>'[9]Drug of Choice by County'!$N$103:$N$115+'[3]Drug of Choice by County'!$N$103:$N$115+'[2]Drug of Choice by County'!$N$103:$N$115+'[1]Drug of Choice by County'!$N$103:$N$115</f>
        <v>30</v>
      </c>
      <c r="O106" s="35">
        <f t="shared" si="116"/>
        <v>0.14851485148514851</v>
      </c>
      <c r="P106" s="20">
        <f>'[9]Drug of Choice by County'!$P$103:$P$115+'[3]Drug of Choice by County'!$P$103:$P$115+'[2]Drug of Choice by County'!$P$103:$P$115+'[1]Drug of Choice by County'!$P$103:$P$115</f>
        <v>37</v>
      </c>
      <c r="Q106" s="35">
        <f t="shared" si="117"/>
        <v>0.19786096256684493</v>
      </c>
      <c r="R106" s="36">
        <f t="shared" si="118"/>
        <v>104</v>
      </c>
      <c r="S106" s="35">
        <f t="shared" si="119"/>
        <v>0.17190082644628099</v>
      </c>
      <c r="T106" s="20">
        <f>'[9]Drug of Choice by County'!$T$103:$T$115+'[3]Drug of Choice by County'!$T$103:$T$115+'[2]Drug of Choice by County'!$T$103:$T$115+'[1]Drug of Choice by County'!$T$103:$T$115</f>
        <v>42</v>
      </c>
      <c r="U106" s="35">
        <f t="shared" si="120"/>
        <v>0.16666666666666666</v>
      </c>
      <c r="V106" s="20">
        <f>'[9]Drug of Choice by County'!$V$103:$V$115+'[3]Drug of Choice by County'!$V$103:$V$115+'[2]Drug of Choice by County'!$V$103:$V$115+'[1]Drug of Choice by County'!$V$103:$V$115</f>
        <v>50</v>
      </c>
      <c r="W106" s="35">
        <f t="shared" si="121"/>
        <v>0.1953125</v>
      </c>
      <c r="X106" s="20">
        <f>'[9]Drug of Choice by County'!$X$103:$X$115+'[3]Drug of Choice by County'!$X$103:$X$115+'[2]Drug of Choice by County'!$X$103:$X$115+'[1]Drug of Choice by County'!$X$103:$X$115</f>
        <v>49</v>
      </c>
      <c r="Y106" s="35">
        <f t="shared" si="122"/>
        <v>0.18773946360153257</v>
      </c>
      <c r="Z106" s="36">
        <f t="shared" si="123"/>
        <v>141</v>
      </c>
      <c r="AA106" s="35">
        <f t="shared" si="124"/>
        <v>0.18335500650195058</v>
      </c>
      <c r="AB106" s="20">
        <f>'[5]Drug of Choice by County'!$V$103:$V$114+'[6]Drug of Choice by County'!$AB$103:$AB$114+'[7]Drug of Choice by County'!$V$103:$V$114+'[8]Drug of Choice by County'!$V$103:$V$114</f>
        <v>101</v>
      </c>
      <c r="AC106" s="35">
        <f t="shared" si="125"/>
        <v>0.39147286821705424</v>
      </c>
      <c r="AD106" s="20">
        <f>'[5]Drug of Choice by County'!$X$103:$X$114+'[6]Drug of Choice by County'!$AD$103:$AD$114+'[7]Drug of Choice by County'!$X$103:$X$114+'[8]Drug of Choice by County'!$X$103:$X$114</f>
        <v>101</v>
      </c>
      <c r="AE106" s="35">
        <f t="shared" si="126"/>
        <v>0.38113207547169814</v>
      </c>
      <c r="AF106" s="20">
        <f>'[5]Drug of Choice by County'!$Z$103:$Z$114+'[6]Drug of Choice by County'!$AF$103:$AF$114+'[7]Drug of Choice by County'!$Z$103:$Z$114+'[8]Drug of Choice by County'!$Z$103:$Z$114</f>
        <v>99</v>
      </c>
      <c r="AG106" s="35">
        <f t="shared" si="127"/>
        <v>0.34859154929577463</v>
      </c>
      <c r="AH106" s="65">
        <f t="shared" si="128"/>
        <v>301</v>
      </c>
      <c r="AI106" s="66">
        <f t="shared" si="129"/>
        <v>0.37298636926889717</v>
      </c>
      <c r="AJ106" s="65">
        <f t="shared" si="130"/>
        <v>673</v>
      </c>
      <c r="AK106" s="68">
        <f t="shared" si="131"/>
        <v>0.24087329992841805</v>
      </c>
      <c r="AL106" s="73" t="s">
        <v>17</v>
      </c>
    </row>
    <row r="107" spans="1:38" x14ac:dyDescent="0.25">
      <c r="A107" s="34" t="s">
        <v>18</v>
      </c>
      <c r="B107" s="34"/>
      <c r="C107" s="19"/>
      <c r="D107" s="20">
        <f>'[9]Drug of Choice by County'!$D$103:$D$115+'[3]Drug of Choice by County'!$D$103:$D$115+'[2]Drug of Choice by County'!$D$103:$D$115+'[1]Drug of Choice by County'!$D$103:$D$115</f>
        <v>19</v>
      </c>
      <c r="E107" s="35">
        <f t="shared" si="110"/>
        <v>8.9622641509433956E-2</v>
      </c>
      <c r="F107" s="20">
        <f>'[9]Drug of Choice by County'!$F$103:$F$115+'[3]Drug of Choice by County'!$F$103:$F$115+'[2]Drug of Choice by County'!$F$103:$F$115+'[1]Drug of Choice by County'!$F$103:$F$115</f>
        <v>19</v>
      </c>
      <c r="G107" s="35">
        <f t="shared" si="111"/>
        <v>9.3596059113300489E-2</v>
      </c>
      <c r="H107" s="20">
        <f>'[9]Drug of Choice by County'!$H$103:$H$115+'[3]Drug of Choice by County'!$H$103:$H$115+'[2]Drug of Choice by County'!$H$103:$H$115+'[1]Drug of Choice by County'!$H$103:$H$115</f>
        <v>17</v>
      </c>
      <c r="I107" s="35">
        <f t="shared" si="112"/>
        <v>8.5858585858585856E-2</v>
      </c>
      <c r="J107" s="36">
        <f t="shared" si="113"/>
        <v>55</v>
      </c>
      <c r="K107" s="35">
        <f t="shared" si="114"/>
        <v>8.9722675367047311E-2</v>
      </c>
      <c r="L107" s="20">
        <f>'[9]Drug of Choice by County'!$L$103:$L$115+'[3]Drug of Choice by County'!$L$103:$L$115+'[2]Drug of Choice by County'!$L$103:$L$115+'[1]Drug of Choice by County'!$L$103:$L$115</f>
        <v>20</v>
      </c>
      <c r="M107" s="35">
        <f t="shared" si="115"/>
        <v>9.2592592592592587E-2</v>
      </c>
      <c r="N107" s="20">
        <f>'[9]Drug of Choice by County'!$N$103:$N$115+'[3]Drug of Choice by County'!$N$103:$N$115+'[2]Drug of Choice by County'!$N$103:$N$115+'[1]Drug of Choice by County'!$N$103:$N$115</f>
        <v>28</v>
      </c>
      <c r="O107" s="35">
        <f t="shared" si="116"/>
        <v>0.13861386138613863</v>
      </c>
      <c r="P107" s="20">
        <f>'[9]Drug of Choice by County'!$P$103:$P$115+'[3]Drug of Choice by County'!$P$103:$P$115+'[2]Drug of Choice by County'!$P$103:$P$115+'[1]Drug of Choice by County'!$P$103:$P$115</f>
        <v>29</v>
      </c>
      <c r="Q107" s="35">
        <f t="shared" si="117"/>
        <v>0.15508021390374332</v>
      </c>
      <c r="R107" s="36">
        <f t="shared" si="118"/>
        <v>77</v>
      </c>
      <c r="S107" s="35">
        <f t="shared" si="119"/>
        <v>0.12727272727272726</v>
      </c>
      <c r="T107" s="20">
        <f>'[9]Drug of Choice by County'!$T$103:$T$115+'[3]Drug of Choice by County'!$T$103:$T$115+'[2]Drug of Choice by County'!$T$103:$T$115+'[1]Drug of Choice by County'!$T$103:$T$115</f>
        <v>34</v>
      </c>
      <c r="U107" s="35">
        <f t="shared" si="120"/>
        <v>0.13492063492063491</v>
      </c>
      <c r="V107" s="20">
        <f>'[9]Drug of Choice by County'!$V$103:$V$115+'[3]Drug of Choice by County'!$V$103:$V$115+'[2]Drug of Choice by County'!$V$103:$V$115+'[1]Drug of Choice by County'!$V$103:$V$115</f>
        <v>39</v>
      </c>
      <c r="W107" s="35">
        <f t="shared" si="121"/>
        <v>0.15234375</v>
      </c>
      <c r="X107" s="20">
        <f>'[9]Drug of Choice by County'!$X$103:$X$115+'[3]Drug of Choice by County'!$X$103:$X$115+'[2]Drug of Choice by County'!$X$103:$X$115+'[1]Drug of Choice by County'!$X$103:$X$115</f>
        <v>42</v>
      </c>
      <c r="Y107" s="35">
        <f t="shared" si="122"/>
        <v>0.16091954022988506</v>
      </c>
      <c r="Z107" s="36">
        <f t="shared" si="123"/>
        <v>115</v>
      </c>
      <c r="AA107" s="35">
        <f t="shared" si="124"/>
        <v>0.14954486345903772</v>
      </c>
      <c r="AB107" s="20">
        <f>'[5]Drug of Choice by County'!$V$103:$V$114+'[6]Drug of Choice by County'!$AB$103:$AB$114+'[7]Drug of Choice by County'!$V$103:$V$114+'[8]Drug of Choice by County'!$V$103:$V$114</f>
        <v>18</v>
      </c>
      <c r="AC107" s="35">
        <f t="shared" si="125"/>
        <v>6.9767441860465115E-2</v>
      </c>
      <c r="AD107" s="20">
        <f>'[5]Drug of Choice by County'!$X$103:$X$114+'[6]Drug of Choice by County'!$AD$103:$AD$114+'[7]Drug of Choice by County'!$X$103:$X$114+'[8]Drug of Choice by County'!$X$103:$X$114</f>
        <v>18</v>
      </c>
      <c r="AE107" s="35">
        <f t="shared" si="126"/>
        <v>6.7924528301886791E-2</v>
      </c>
      <c r="AF107" s="20">
        <f>'[5]Drug of Choice by County'!$Z$103:$Z$114+'[6]Drug of Choice by County'!$AF$103:$AF$114+'[7]Drug of Choice by County'!$Z$103:$Z$114+'[8]Drug of Choice by County'!$Z$103:$Z$114</f>
        <v>23</v>
      </c>
      <c r="AG107" s="35">
        <f t="shared" si="127"/>
        <v>8.098591549295775E-2</v>
      </c>
      <c r="AH107" s="65">
        <f t="shared" si="128"/>
        <v>59</v>
      </c>
      <c r="AI107" s="66">
        <f t="shared" si="129"/>
        <v>7.3110285006195791E-2</v>
      </c>
      <c r="AJ107" s="65">
        <f t="shared" si="130"/>
        <v>306</v>
      </c>
      <c r="AK107" s="66">
        <f t="shared" si="131"/>
        <v>0.10952040085898354</v>
      </c>
      <c r="AL107" s="72" t="s">
        <v>18</v>
      </c>
    </row>
    <row r="108" spans="1:38" x14ac:dyDescent="0.25">
      <c r="A108" s="34" t="s">
        <v>19</v>
      </c>
      <c r="B108" s="34"/>
      <c r="C108" s="19"/>
      <c r="D108" s="20">
        <f>'[9]Drug of Choice by County'!$D$103:$D$115+'[3]Drug of Choice by County'!$D$103:$D$115+'[2]Drug of Choice by County'!$D$103:$D$115+'[1]Drug of Choice by County'!$D$103:$D$115</f>
        <v>21</v>
      </c>
      <c r="E108" s="35">
        <f t="shared" si="110"/>
        <v>9.9056603773584911E-2</v>
      </c>
      <c r="F108" s="20">
        <f>'[9]Drug of Choice by County'!$F$103:$F$115+'[3]Drug of Choice by County'!$F$103:$F$115+'[2]Drug of Choice by County'!$F$103:$F$115+'[1]Drug of Choice by County'!$F$103:$F$115</f>
        <v>21</v>
      </c>
      <c r="G108" s="35">
        <f t="shared" si="111"/>
        <v>0.10344827586206896</v>
      </c>
      <c r="H108" s="20">
        <f>'[9]Drug of Choice by County'!$H$103:$H$115+'[3]Drug of Choice by County'!$H$103:$H$115+'[2]Drug of Choice by County'!$H$103:$H$115+'[1]Drug of Choice by County'!$H$103:$H$115</f>
        <v>25</v>
      </c>
      <c r="I108" s="35">
        <f t="shared" si="112"/>
        <v>0.12626262626262627</v>
      </c>
      <c r="J108" s="36">
        <f t="shared" si="113"/>
        <v>67</v>
      </c>
      <c r="K108" s="35">
        <f t="shared" si="114"/>
        <v>0.10929853181076672</v>
      </c>
      <c r="L108" s="20">
        <f>'[9]Drug of Choice by County'!$L$103:$L$115+'[3]Drug of Choice by County'!$L$103:$L$115+'[2]Drug of Choice by County'!$L$103:$L$115+'[1]Drug of Choice by County'!$L$103:$L$115</f>
        <v>37</v>
      </c>
      <c r="M108" s="35">
        <f t="shared" si="115"/>
        <v>0.17129629629629631</v>
      </c>
      <c r="N108" s="20">
        <f>'[9]Drug of Choice by County'!$N$103:$N$115+'[3]Drug of Choice by County'!$N$103:$N$115+'[2]Drug of Choice by County'!$N$103:$N$115+'[1]Drug of Choice by County'!$N$103:$N$115</f>
        <v>25</v>
      </c>
      <c r="O108" s="35">
        <f t="shared" si="116"/>
        <v>0.12376237623762376</v>
      </c>
      <c r="P108" s="20">
        <f>'[9]Drug of Choice by County'!$P$103:$P$115+'[3]Drug of Choice by County'!$P$103:$P$115+'[2]Drug of Choice by County'!$P$103:$P$115+'[1]Drug of Choice by County'!$P$103:$P$115</f>
        <v>37</v>
      </c>
      <c r="Q108" s="35">
        <f t="shared" si="117"/>
        <v>0.19786096256684493</v>
      </c>
      <c r="R108" s="36">
        <f t="shared" si="118"/>
        <v>99</v>
      </c>
      <c r="S108" s="35">
        <f t="shared" si="119"/>
        <v>0.16363636363636364</v>
      </c>
      <c r="T108" s="20">
        <f>'[9]Drug of Choice by County'!$T$103:$T$115+'[3]Drug of Choice by County'!$T$103:$T$115+'[2]Drug of Choice by County'!$T$103:$T$115+'[1]Drug of Choice by County'!$T$103:$T$115</f>
        <v>47</v>
      </c>
      <c r="U108" s="35">
        <f t="shared" si="120"/>
        <v>0.18650793650793651</v>
      </c>
      <c r="V108" s="20">
        <f>'[9]Drug of Choice by County'!$V$103:$V$115+'[3]Drug of Choice by County'!$V$103:$V$115+'[2]Drug of Choice by County'!$V$103:$V$115+'[1]Drug of Choice by County'!$V$103:$V$115</f>
        <v>42</v>
      </c>
      <c r="W108" s="35">
        <f t="shared" si="121"/>
        <v>0.1640625</v>
      </c>
      <c r="X108" s="20">
        <f>'[9]Drug of Choice by County'!$X$103:$X$115+'[3]Drug of Choice by County'!$X$103:$X$115+'[2]Drug of Choice by County'!$X$103:$X$115+'[1]Drug of Choice by County'!$X$103:$X$115</f>
        <v>42</v>
      </c>
      <c r="Y108" s="35">
        <f t="shared" si="122"/>
        <v>0.16091954022988506</v>
      </c>
      <c r="Z108" s="36">
        <f t="shared" si="123"/>
        <v>131</v>
      </c>
      <c r="AA108" s="35">
        <f t="shared" si="124"/>
        <v>0.17035110533159947</v>
      </c>
      <c r="AB108" s="20">
        <f>'[5]Drug of Choice by County'!$V$103:$V$114+'[6]Drug of Choice by County'!$AB$103:$AB$114+'[7]Drug of Choice by County'!$V$103:$V$114+'[8]Drug of Choice by County'!$V$103:$V$114</f>
        <v>70</v>
      </c>
      <c r="AC108" s="35">
        <f t="shared" si="125"/>
        <v>0.27131782945736432</v>
      </c>
      <c r="AD108" s="20">
        <f>'[5]Drug of Choice by County'!$X$103:$X$114+'[6]Drug of Choice by County'!$AD$103:$AD$114+'[7]Drug of Choice by County'!$X$103:$X$114+'[8]Drug of Choice by County'!$X$103:$X$114</f>
        <v>67</v>
      </c>
      <c r="AE108" s="35">
        <f t="shared" si="126"/>
        <v>0.25283018867924528</v>
      </c>
      <c r="AF108" s="20">
        <f>'[5]Drug of Choice by County'!$Z$103:$Z$114+'[6]Drug of Choice by County'!$AF$103:$AF$114+'[7]Drug of Choice by County'!$Z$103:$Z$114+'[8]Drug of Choice by County'!$Z$103:$Z$114</f>
        <v>77</v>
      </c>
      <c r="AG108" s="35">
        <f t="shared" si="127"/>
        <v>0.27112676056338031</v>
      </c>
      <c r="AH108" s="65">
        <f t="shared" si="128"/>
        <v>214</v>
      </c>
      <c r="AI108" s="66">
        <f t="shared" si="129"/>
        <v>0.26517967781908303</v>
      </c>
      <c r="AJ108" s="65">
        <f t="shared" si="130"/>
        <v>511</v>
      </c>
      <c r="AK108" s="69">
        <f t="shared" si="131"/>
        <v>0.18289191123836793</v>
      </c>
      <c r="AL108" s="74" t="s">
        <v>19</v>
      </c>
    </row>
    <row r="109" spans="1:38" x14ac:dyDescent="0.25">
      <c r="A109" s="34" t="s">
        <v>20</v>
      </c>
      <c r="B109" s="34"/>
      <c r="C109" s="19"/>
      <c r="D109" s="20">
        <f>'[9]Drug of Choice by County'!$D$103:$D$115+'[3]Drug of Choice by County'!$D$103:$D$115+'[2]Drug of Choice by County'!$D$103:$D$115+'[1]Drug of Choice by County'!$D$103:$D$115</f>
        <v>16</v>
      </c>
      <c r="E109" s="35">
        <f t="shared" si="110"/>
        <v>7.5471698113207544E-2</v>
      </c>
      <c r="F109" s="20">
        <f>'[9]Drug of Choice by County'!$F$103:$F$115+'[3]Drug of Choice by County'!$F$103:$F$115+'[2]Drug of Choice by County'!$F$103:$F$115+'[1]Drug of Choice by County'!$F$103:$F$115</f>
        <v>15</v>
      </c>
      <c r="G109" s="35">
        <f t="shared" si="111"/>
        <v>7.3891625615763554E-2</v>
      </c>
      <c r="H109" s="20">
        <f>'[9]Drug of Choice by County'!$H$103:$H$115+'[3]Drug of Choice by County'!$H$103:$H$115+'[2]Drug of Choice by County'!$H$103:$H$115+'[1]Drug of Choice by County'!$H$103:$H$115</f>
        <v>16</v>
      </c>
      <c r="I109" s="35">
        <f t="shared" si="112"/>
        <v>8.0808080808080815E-2</v>
      </c>
      <c r="J109" s="36">
        <f t="shared" si="113"/>
        <v>47</v>
      </c>
      <c r="K109" s="35">
        <f t="shared" si="114"/>
        <v>7.6672104404567704E-2</v>
      </c>
      <c r="L109" s="20">
        <f>'[9]Drug of Choice by County'!$L$103:$L$115+'[3]Drug of Choice by County'!$L$103:$L$115+'[2]Drug of Choice by County'!$L$103:$L$115+'[1]Drug of Choice by County'!$L$103:$L$115</f>
        <v>12</v>
      </c>
      <c r="M109" s="35">
        <f t="shared" si="115"/>
        <v>5.5555555555555552E-2</v>
      </c>
      <c r="N109" s="20">
        <f>'[9]Drug of Choice by County'!$N$103:$N$115+'[3]Drug of Choice by County'!$N$103:$N$115+'[2]Drug of Choice by County'!$N$103:$N$115+'[1]Drug of Choice by County'!$N$103:$N$115</f>
        <v>12</v>
      </c>
      <c r="O109" s="35">
        <f t="shared" si="116"/>
        <v>5.9405940594059403E-2</v>
      </c>
      <c r="P109" s="20">
        <f>'[9]Drug of Choice by County'!$P$103:$P$115+'[3]Drug of Choice by County'!$P$103:$P$115+'[2]Drug of Choice by County'!$P$103:$P$115+'[1]Drug of Choice by County'!$P$103:$P$115</f>
        <v>10</v>
      </c>
      <c r="Q109" s="35">
        <f t="shared" si="117"/>
        <v>5.3475935828877004E-2</v>
      </c>
      <c r="R109" s="36">
        <f t="shared" si="118"/>
        <v>34</v>
      </c>
      <c r="S109" s="35">
        <f t="shared" si="119"/>
        <v>5.6198347107438019E-2</v>
      </c>
      <c r="T109" s="20">
        <f>'[9]Drug of Choice by County'!$T$103:$T$115+'[3]Drug of Choice by County'!$T$103:$T$115+'[2]Drug of Choice by County'!$T$103:$T$115+'[1]Drug of Choice by County'!$T$103:$T$115</f>
        <v>10</v>
      </c>
      <c r="U109" s="35">
        <f t="shared" si="120"/>
        <v>3.968253968253968E-2</v>
      </c>
      <c r="V109" s="20">
        <f>'[9]Drug of Choice by County'!$V$103:$V$115+'[3]Drug of Choice by County'!$V$103:$V$115+'[2]Drug of Choice by County'!$V$103:$V$115+'[1]Drug of Choice by County'!$V$103:$V$115</f>
        <v>14</v>
      </c>
      <c r="W109" s="35">
        <f t="shared" si="121"/>
        <v>5.46875E-2</v>
      </c>
      <c r="X109" s="20">
        <f>'[9]Drug of Choice by County'!$X$103:$X$115+'[3]Drug of Choice by County'!$X$103:$X$115+'[2]Drug of Choice by County'!$X$103:$X$115+'[1]Drug of Choice by County'!$X$103:$X$115</f>
        <v>17</v>
      </c>
      <c r="Y109" s="35">
        <f t="shared" si="122"/>
        <v>6.5134099616858232E-2</v>
      </c>
      <c r="Z109" s="36">
        <f t="shared" si="123"/>
        <v>41</v>
      </c>
      <c r="AA109" s="35">
        <f t="shared" si="124"/>
        <v>5.3315994798439535E-2</v>
      </c>
      <c r="AB109" s="20">
        <f>'[5]Drug of Choice by County'!$V$103:$V$114+'[6]Drug of Choice by County'!$AB$103:$AB$114+'[7]Drug of Choice by County'!$V$103:$V$114+'[8]Drug of Choice by County'!$V$103:$V$114</f>
        <v>13</v>
      </c>
      <c r="AC109" s="35">
        <f t="shared" si="125"/>
        <v>5.0387596899224806E-2</v>
      </c>
      <c r="AD109" s="20">
        <f>'[5]Drug of Choice by County'!$X$103:$X$114+'[6]Drug of Choice by County'!$AD$103:$AD$114+'[7]Drug of Choice by County'!$X$103:$X$114+'[8]Drug of Choice by County'!$X$103:$X$114</f>
        <v>15</v>
      </c>
      <c r="AE109" s="35">
        <f t="shared" si="126"/>
        <v>5.6603773584905662E-2</v>
      </c>
      <c r="AF109" s="20">
        <f>'[5]Drug of Choice by County'!$Z$103:$Z$114+'[6]Drug of Choice by County'!$AF$103:$AF$114+'[7]Drug of Choice by County'!$Z$103:$Z$114+'[8]Drug of Choice by County'!$Z$103:$Z$114</f>
        <v>14</v>
      </c>
      <c r="AG109" s="35">
        <f t="shared" si="127"/>
        <v>4.9295774647887321E-2</v>
      </c>
      <c r="AH109" s="65">
        <f t="shared" si="128"/>
        <v>42</v>
      </c>
      <c r="AI109" s="66">
        <f t="shared" si="129"/>
        <v>5.204460966542751E-2</v>
      </c>
      <c r="AJ109" s="65">
        <f t="shared" si="130"/>
        <v>164</v>
      </c>
      <c r="AK109" s="66">
        <f t="shared" si="131"/>
        <v>5.8697208303507518E-2</v>
      </c>
      <c r="AL109" s="72" t="s">
        <v>20</v>
      </c>
    </row>
    <row r="110" spans="1:38" x14ac:dyDescent="0.25">
      <c r="A110" s="34" t="s">
        <v>21</v>
      </c>
      <c r="B110" s="34"/>
      <c r="C110" s="19"/>
      <c r="D110" s="20">
        <f>'[9]Drug of Choice by County'!$D$103:$D$115+'[3]Drug of Choice by County'!$D$103:$D$115+'[2]Drug of Choice by County'!$D$103:$D$115+'[1]Drug of Choice by County'!$D$103:$D$115</f>
        <v>10</v>
      </c>
      <c r="E110" s="35">
        <f t="shared" si="110"/>
        <v>4.716981132075472E-2</v>
      </c>
      <c r="F110" s="20">
        <f>'[9]Drug of Choice by County'!$F$103:$F$115+'[3]Drug of Choice by County'!$F$103:$F$115+'[2]Drug of Choice by County'!$F$103:$F$115+'[1]Drug of Choice by County'!$F$103:$F$115</f>
        <v>7</v>
      </c>
      <c r="G110" s="35">
        <f t="shared" si="111"/>
        <v>3.4482758620689655E-2</v>
      </c>
      <c r="H110" s="20">
        <f>'[9]Drug of Choice by County'!$H$103:$H$115+'[3]Drug of Choice by County'!$H$103:$H$115+'[2]Drug of Choice by County'!$H$103:$H$115+'[1]Drug of Choice by County'!$H$103:$H$115</f>
        <v>7</v>
      </c>
      <c r="I110" s="35">
        <f t="shared" si="112"/>
        <v>3.5353535353535352E-2</v>
      </c>
      <c r="J110" s="36">
        <f t="shared" si="113"/>
        <v>24</v>
      </c>
      <c r="K110" s="35">
        <f t="shared" si="114"/>
        <v>3.9151712887438822E-2</v>
      </c>
      <c r="L110" s="20">
        <f>'[9]Drug of Choice by County'!$L$103:$L$115+'[3]Drug of Choice by County'!$L$103:$L$115+'[2]Drug of Choice by County'!$L$103:$L$115+'[1]Drug of Choice by County'!$L$103:$L$115</f>
        <v>7</v>
      </c>
      <c r="M110" s="35">
        <f t="shared" si="115"/>
        <v>3.2407407407407406E-2</v>
      </c>
      <c r="N110" s="20">
        <f>'[9]Drug of Choice by County'!$N$103:$N$115+'[3]Drug of Choice by County'!$N$103:$N$115+'[2]Drug of Choice by County'!$N$103:$N$115+'[1]Drug of Choice by County'!$N$103:$N$115</f>
        <v>6</v>
      </c>
      <c r="O110" s="35">
        <f t="shared" si="116"/>
        <v>2.9702970297029702E-2</v>
      </c>
      <c r="P110" s="20">
        <f>'[9]Drug of Choice by County'!$P$103:$P$115+'[3]Drug of Choice by County'!$P$103:$P$115+'[2]Drug of Choice by County'!$P$103:$P$115+'[1]Drug of Choice by County'!$P$103:$P$115</f>
        <v>7</v>
      </c>
      <c r="Q110" s="35">
        <f t="shared" si="117"/>
        <v>3.7433155080213901E-2</v>
      </c>
      <c r="R110" s="36">
        <f t="shared" si="118"/>
        <v>20</v>
      </c>
      <c r="S110" s="35">
        <f t="shared" si="119"/>
        <v>3.3057851239669422E-2</v>
      </c>
      <c r="T110" s="20">
        <f>'[9]Drug of Choice by County'!$T$103:$T$115+'[3]Drug of Choice by County'!$T$103:$T$115+'[2]Drug of Choice by County'!$T$103:$T$115+'[1]Drug of Choice by County'!$T$103:$T$115</f>
        <v>11</v>
      </c>
      <c r="U110" s="35">
        <f t="shared" si="120"/>
        <v>4.3650793650793648E-2</v>
      </c>
      <c r="V110" s="20">
        <f>'[9]Drug of Choice by County'!$V$103:$V$115+'[3]Drug of Choice by County'!$V$103:$V$115+'[2]Drug of Choice by County'!$V$103:$V$115+'[1]Drug of Choice by County'!$V$103:$V$115</f>
        <v>9</v>
      </c>
      <c r="W110" s="35">
        <f t="shared" si="121"/>
        <v>3.515625E-2</v>
      </c>
      <c r="X110" s="20">
        <f>'[9]Drug of Choice by County'!$X$103:$X$115+'[3]Drug of Choice by County'!$X$103:$X$115+'[2]Drug of Choice by County'!$X$103:$X$115+'[1]Drug of Choice by County'!$X$103:$X$115</f>
        <v>12</v>
      </c>
      <c r="Y110" s="35">
        <f t="shared" si="122"/>
        <v>4.5977011494252873E-2</v>
      </c>
      <c r="Z110" s="36">
        <f t="shared" si="123"/>
        <v>32</v>
      </c>
      <c r="AA110" s="35">
        <f t="shared" si="124"/>
        <v>4.1612483745123538E-2</v>
      </c>
      <c r="AB110" s="20">
        <f>'[5]Drug of Choice by County'!$V$103:$V$114+'[6]Drug of Choice by County'!$AB$103:$AB$114+'[7]Drug of Choice by County'!$V$103:$V$114+'[8]Drug of Choice by County'!$V$103:$V$114</f>
        <v>19</v>
      </c>
      <c r="AC110" s="35">
        <f t="shared" si="125"/>
        <v>7.3643410852713184E-2</v>
      </c>
      <c r="AD110" s="20">
        <f>'[5]Drug of Choice by County'!$X$103:$X$114+'[6]Drug of Choice by County'!$AD$103:$AD$114+'[7]Drug of Choice by County'!$X$103:$X$114+'[8]Drug of Choice by County'!$X$103:$X$114</f>
        <v>24</v>
      </c>
      <c r="AE110" s="35">
        <f t="shared" si="126"/>
        <v>9.056603773584905E-2</v>
      </c>
      <c r="AF110" s="20">
        <f>'[5]Drug of Choice by County'!$Z$103:$Z$114+'[6]Drug of Choice by County'!$AF$103:$AF$114+'[7]Drug of Choice by County'!$Z$103:$Z$114+'[8]Drug of Choice by County'!$Z$103:$Z$114</f>
        <v>29</v>
      </c>
      <c r="AG110" s="35">
        <f t="shared" si="127"/>
        <v>0.10211267605633803</v>
      </c>
      <c r="AH110" s="65">
        <f t="shared" si="128"/>
        <v>72</v>
      </c>
      <c r="AI110" s="66">
        <f t="shared" si="129"/>
        <v>8.9219330855018583E-2</v>
      </c>
      <c r="AJ110" s="65">
        <f t="shared" si="130"/>
        <v>148</v>
      </c>
      <c r="AK110" s="68">
        <f t="shared" si="131"/>
        <v>5.2970651395848244E-2</v>
      </c>
      <c r="AL110" s="73" t="s">
        <v>21</v>
      </c>
    </row>
    <row r="111" spans="1:38" x14ac:dyDescent="0.25">
      <c r="A111" s="34" t="s">
        <v>22</v>
      </c>
      <c r="B111" s="34"/>
      <c r="C111" s="19"/>
      <c r="D111" s="20">
        <f>'[9]Drug of Choice by County'!$D$103:$D$115+'[3]Drug of Choice by County'!$D$103:$D$115+'[2]Drug of Choice by County'!$D$103:$D$115+'[1]Drug of Choice by County'!$D$103:$D$115</f>
        <v>0</v>
      </c>
      <c r="E111" s="35">
        <f t="shared" si="110"/>
        <v>0</v>
      </c>
      <c r="F111" s="20">
        <f>'[9]Drug of Choice by County'!$F$103:$F$115+'[3]Drug of Choice by County'!$F$103:$F$115+'[2]Drug of Choice by County'!$F$103:$F$115+'[1]Drug of Choice by County'!$F$103:$F$115</f>
        <v>0</v>
      </c>
      <c r="G111" s="35">
        <f t="shared" si="111"/>
        <v>0</v>
      </c>
      <c r="H111" s="20">
        <f>'[9]Drug of Choice by County'!$H$103:$H$115+'[3]Drug of Choice by County'!$H$103:$H$115+'[2]Drug of Choice by County'!$H$103:$H$115+'[1]Drug of Choice by County'!$H$103:$H$115</f>
        <v>0</v>
      </c>
      <c r="I111" s="35">
        <f t="shared" si="112"/>
        <v>0</v>
      </c>
      <c r="J111" s="36">
        <f t="shared" si="113"/>
        <v>0</v>
      </c>
      <c r="K111" s="35">
        <f t="shared" si="114"/>
        <v>0</v>
      </c>
      <c r="L111" s="20">
        <f>'[9]Drug of Choice by County'!$L$103:$L$115+'[3]Drug of Choice by County'!$L$103:$L$115+'[2]Drug of Choice by County'!$L$103:$L$115+'[1]Drug of Choice by County'!$L$103:$L$115</f>
        <v>0</v>
      </c>
      <c r="M111" s="35">
        <f t="shared" si="115"/>
        <v>0</v>
      </c>
      <c r="N111" s="20">
        <f>'[9]Drug of Choice by County'!$N$103:$N$115+'[3]Drug of Choice by County'!$N$103:$N$115+'[2]Drug of Choice by County'!$N$103:$N$115+'[1]Drug of Choice by County'!$N$103:$N$115</f>
        <v>0</v>
      </c>
      <c r="O111" s="35">
        <f t="shared" si="116"/>
        <v>0</v>
      </c>
      <c r="P111" s="20">
        <f>'[9]Drug of Choice by County'!$P$103:$P$115+'[3]Drug of Choice by County'!$P$103:$P$115+'[2]Drug of Choice by County'!$P$103:$P$115+'[1]Drug of Choice by County'!$P$103:$P$115</f>
        <v>0</v>
      </c>
      <c r="Q111" s="35">
        <f t="shared" si="117"/>
        <v>0</v>
      </c>
      <c r="R111" s="36">
        <f t="shared" si="118"/>
        <v>0</v>
      </c>
      <c r="S111" s="35">
        <f t="shared" si="119"/>
        <v>0</v>
      </c>
      <c r="T111" s="20">
        <f>'[9]Drug of Choice by County'!$T$103:$T$115+'[3]Drug of Choice by County'!$T$103:$T$115+'[2]Drug of Choice by County'!$T$103:$T$115+'[1]Drug of Choice by County'!$T$103:$T$115</f>
        <v>0</v>
      </c>
      <c r="U111" s="35">
        <f t="shared" si="120"/>
        <v>0</v>
      </c>
      <c r="V111" s="20">
        <f>'[9]Drug of Choice by County'!$V$103:$V$115+'[3]Drug of Choice by County'!$V$103:$V$115+'[2]Drug of Choice by County'!$V$103:$V$115+'[1]Drug of Choice by County'!$V$103:$V$115</f>
        <v>0</v>
      </c>
      <c r="W111" s="35">
        <f t="shared" si="121"/>
        <v>0</v>
      </c>
      <c r="X111" s="20">
        <f>'[9]Drug of Choice by County'!$X$103:$X$115+'[3]Drug of Choice by County'!$X$103:$X$115+'[2]Drug of Choice by County'!$X$103:$X$115+'[1]Drug of Choice by County'!$X$103:$X$115</f>
        <v>0</v>
      </c>
      <c r="Y111" s="35">
        <f t="shared" si="122"/>
        <v>0</v>
      </c>
      <c r="Z111" s="36">
        <f t="shared" si="123"/>
        <v>0</v>
      </c>
      <c r="AA111" s="35">
        <f t="shared" si="124"/>
        <v>0</v>
      </c>
      <c r="AB111" s="20">
        <f>'[5]Drug of Choice by County'!$V$103:$V$114+'[6]Drug of Choice by County'!$AB$103:$AB$114+'[7]Drug of Choice by County'!$V$103:$V$114+'[8]Drug of Choice by County'!$V$103:$V$114</f>
        <v>0</v>
      </c>
      <c r="AC111" s="35">
        <f t="shared" si="125"/>
        <v>0</v>
      </c>
      <c r="AD111" s="20">
        <f>'[5]Drug of Choice by County'!$X$103:$X$114+'[6]Drug of Choice by County'!$AD$103:$AD$114+'[7]Drug of Choice by County'!$X$103:$X$114+'[8]Drug of Choice by County'!$X$103:$X$114</f>
        <v>0</v>
      </c>
      <c r="AE111" s="35">
        <f t="shared" si="126"/>
        <v>0</v>
      </c>
      <c r="AF111" s="20">
        <f>'[5]Drug of Choice by County'!$Z$103:$Z$114+'[6]Drug of Choice by County'!$AF$103:$AF$114+'[7]Drug of Choice by County'!$Z$103:$Z$114+'[8]Drug of Choice by County'!$Z$103:$Z$114</f>
        <v>0</v>
      </c>
      <c r="AG111" s="35">
        <f t="shared" si="127"/>
        <v>0</v>
      </c>
      <c r="AH111" s="65">
        <f t="shared" si="128"/>
        <v>0</v>
      </c>
      <c r="AI111" s="66">
        <f t="shared" si="129"/>
        <v>0</v>
      </c>
      <c r="AJ111" s="65">
        <f t="shared" si="130"/>
        <v>0</v>
      </c>
      <c r="AK111" s="66">
        <f t="shared" si="131"/>
        <v>0</v>
      </c>
      <c r="AL111" s="72" t="s">
        <v>22</v>
      </c>
    </row>
    <row r="112" spans="1:38" x14ac:dyDescent="0.25">
      <c r="A112" s="34" t="s">
        <v>23</v>
      </c>
      <c r="B112" s="34"/>
      <c r="C112" s="19"/>
      <c r="D112" s="20">
        <f>'[9]Drug of Choice by County'!$D$103:$D$115+'[3]Drug of Choice by County'!$D$103:$D$115+'[2]Drug of Choice by County'!$D$103:$D$115+'[1]Drug of Choice by County'!$D$103:$D$115</f>
        <v>3</v>
      </c>
      <c r="E112" s="35">
        <f t="shared" si="110"/>
        <v>1.4150943396226415E-2</v>
      </c>
      <c r="F112" s="20">
        <f>'[9]Drug of Choice by County'!$F$103:$F$115+'[3]Drug of Choice by County'!$F$103:$F$115+'[2]Drug of Choice by County'!$F$103:$F$115+'[1]Drug of Choice by County'!$F$103:$F$115</f>
        <v>1</v>
      </c>
      <c r="G112" s="35">
        <f t="shared" si="111"/>
        <v>4.9261083743842365E-3</v>
      </c>
      <c r="H112" s="20">
        <f>'[9]Drug of Choice by County'!$H$103:$H$115+'[3]Drug of Choice by County'!$H$103:$H$115+'[2]Drug of Choice by County'!$H$103:$H$115+'[1]Drug of Choice by County'!$H$103:$H$115</f>
        <v>1</v>
      </c>
      <c r="I112" s="35">
        <f t="shared" si="112"/>
        <v>5.0505050505050509E-3</v>
      </c>
      <c r="J112" s="36">
        <f t="shared" si="113"/>
        <v>5</v>
      </c>
      <c r="K112" s="35">
        <f t="shared" si="114"/>
        <v>8.1566068515497546E-3</v>
      </c>
      <c r="L112" s="20">
        <f>'[9]Drug of Choice by County'!$L$103:$L$115+'[3]Drug of Choice by County'!$L$103:$L$115+'[2]Drug of Choice by County'!$L$103:$L$115+'[1]Drug of Choice by County'!$L$103:$L$115</f>
        <v>0</v>
      </c>
      <c r="M112" s="35">
        <f t="shared" si="115"/>
        <v>0</v>
      </c>
      <c r="N112" s="20">
        <f>'[9]Drug of Choice by County'!$N$103:$N$115+'[3]Drug of Choice by County'!$N$103:$N$115+'[2]Drug of Choice by County'!$N$103:$N$115+'[1]Drug of Choice by County'!$N$103:$N$115</f>
        <v>1</v>
      </c>
      <c r="O112" s="35">
        <f t="shared" si="116"/>
        <v>4.9504950495049506E-3</v>
      </c>
      <c r="P112" s="20">
        <f>'[9]Drug of Choice by County'!$P$103:$P$115+'[3]Drug of Choice by County'!$P$103:$P$115+'[2]Drug of Choice by County'!$P$103:$P$115+'[1]Drug of Choice by County'!$P$103:$P$115</f>
        <v>1</v>
      </c>
      <c r="Q112" s="35">
        <f t="shared" si="117"/>
        <v>5.3475935828877002E-3</v>
      </c>
      <c r="R112" s="36">
        <f t="shared" si="118"/>
        <v>2</v>
      </c>
      <c r="S112" s="35">
        <f t="shared" si="119"/>
        <v>3.3057851239669421E-3</v>
      </c>
      <c r="T112" s="20">
        <f>'[9]Drug of Choice by County'!$T$103:$T$115+'[3]Drug of Choice by County'!$T$103:$T$115+'[2]Drug of Choice by County'!$T$103:$T$115+'[1]Drug of Choice by County'!$T$103:$T$115</f>
        <v>2</v>
      </c>
      <c r="U112" s="35">
        <f t="shared" si="120"/>
        <v>7.9365079365079361E-3</v>
      </c>
      <c r="V112" s="20">
        <f>'[9]Drug of Choice by County'!$V$103:$V$115+'[3]Drug of Choice by County'!$V$103:$V$115+'[2]Drug of Choice by County'!$V$103:$V$115+'[1]Drug of Choice by County'!$V$103:$V$115</f>
        <v>3</v>
      </c>
      <c r="W112" s="35">
        <f t="shared" si="121"/>
        <v>1.171875E-2</v>
      </c>
      <c r="X112" s="20">
        <f>'[9]Drug of Choice by County'!$X$103:$X$115+'[3]Drug of Choice by County'!$X$103:$X$115+'[2]Drug of Choice by County'!$X$103:$X$115+'[1]Drug of Choice by County'!$X$103:$X$115</f>
        <v>3</v>
      </c>
      <c r="Y112" s="35">
        <f t="shared" si="122"/>
        <v>1.1494252873563218E-2</v>
      </c>
      <c r="Z112" s="36">
        <f t="shared" si="123"/>
        <v>8</v>
      </c>
      <c r="AA112" s="35">
        <f t="shared" si="124"/>
        <v>1.0403120936280884E-2</v>
      </c>
      <c r="AB112" s="20">
        <f>'[5]Drug of Choice by County'!$V$103:$V$114+'[6]Drug of Choice by County'!$AB$103:$AB$114+'[7]Drug of Choice by County'!$V$103:$V$114+'[8]Drug of Choice by County'!$V$103:$V$114</f>
        <v>0</v>
      </c>
      <c r="AC112" s="35">
        <f t="shared" si="125"/>
        <v>0</v>
      </c>
      <c r="AD112" s="20">
        <f>'[5]Drug of Choice by County'!$X$103:$X$114+'[6]Drug of Choice by County'!$AD$103:$AD$114+'[7]Drug of Choice by County'!$X$103:$X$114+'[8]Drug of Choice by County'!$X$103:$X$114</f>
        <v>0</v>
      </c>
      <c r="AE112" s="35">
        <f t="shared" si="126"/>
        <v>0</v>
      </c>
      <c r="AF112" s="20">
        <f>'[5]Drug of Choice by County'!$Z$103:$Z$114+'[6]Drug of Choice by County'!$AF$103:$AF$114+'[7]Drug of Choice by County'!$Z$103:$Z$114+'[8]Drug of Choice by County'!$Z$103:$Z$114</f>
        <v>0</v>
      </c>
      <c r="AG112" s="35">
        <f t="shared" si="127"/>
        <v>0</v>
      </c>
      <c r="AH112" s="65">
        <f t="shared" si="128"/>
        <v>0</v>
      </c>
      <c r="AI112" s="66">
        <f t="shared" si="129"/>
        <v>0</v>
      </c>
      <c r="AJ112" s="65">
        <f t="shared" si="130"/>
        <v>15</v>
      </c>
      <c r="AK112" s="66">
        <f t="shared" si="131"/>
        <v>5.3686471009305658E-3</v>
      </c>
      <c r="AL112" s="72" t="s">
        <v>23</v>
      </c>
    </row>
    <row r="113" spans="1:38" x14ac:dyDescent="0.25">
      <c r="A113" s="34" t="s">
        <v>24</v>
      </c>
      <c r="B113" s="34"/>
      <c r="C113" s="19"/>
      <c r="D113" s="20">
        <f>'[9]Drug of Choice by County'!$D$103:$D$115+'[3]Drug of Choice by County'!$D$103:$D$115+'[2]Drug of Choice by County'!$D$103:$D$115+'[1]Drug of Choice by County'!$D$103:$D$115</f>
        <v>1</v>
      </c>
      <c r="E113" s="35">
        <f t="shared" si="110"/>
        <v>4.7169811320754715E-3</v>
      </c>
      <c r="F113" s="20">
        <f>'[9]Drug of Choice by County'!$F$103:$F$115+'[3]Drug of Choice by County'!$F$103:$F$115+'[2]Drug of Choice by County'!$F$103:$F$115+'[1]Drug of Choice by County'!$F$103:$F$115</f>
        <v>1</v>
      </c>
      <c r="G113" s="35">
        <f t="shared" si="111"/>
        <v>4.9261083743842365E-3</v>
      </c>
      <c r="H113" s="20">
        <f>'[9]Drug of Choice by County'!$H$103:$H$115+'[3]Drug of Choice by County'!$H$103:$H$115+'[2]Drug of Choice by County'!$H$103:$H$115+'[1]Drug of Choice by County'!$H$103:$H$115</f>
        <v>1</v>
      </c>
      <c r="I113" s="35">
        <f t="shared" si="112"/>
        <v>5.0505050505050509E-3</v>
      </c>
      <c r="J113" s="36">
        <f t="shared" si="113"/>
        <v>3</v>
      </c>
      <c r="K113" s="35">
        <f t="shared" si="114"/>
        <v>4.8939641109298528E-3</v>
      </c>
      <c r="L113" s="20">
        <f>'[9]Drug of Choice by County'!$L$103:$L$115+'[3]Drug of Choice by County'!$L$103:$L$115+'[2]Drug of Choice by County'!$L$103:$L$115+'[1]Drug of Choice by County'!$L$103:$L$115</f>
        <v>0</v>
      </c>
      <c r="M113" s="35">
        <f t="shared" si="115"/>
        <v>0</v>
      </c>
      <c r="N113" s="20">
        <f>'[9]Drug of Choice by County'!$N$103:$N$115+'[3]Drug of Choice by County'!$N$103:$N$115+'[2]Drug of Choice by County'!$N$103:$N$115+'[1]Drug of Choice by County'!$N$103:$N$115</f>
        <v>1</v>
      </c>
      <c r="O113" s="35">
        <f t="shared" si="116"/>
        <v>4.9504950495049506E-3</v>
      </c>
      <c r="P113" s="20">
        <f>'[9]Drug of Choice by County'!$P$103:$P$115+'[3]Drug of Choice by County'!$P$103:$P$115+'[2]Drug of Choice by County'!$P$103:$P$115+'[1]Drug of Choice by County'!$P$103:$P$115</f>
        <v>2</v>
      </c>
      <c r="Q113" s="35">
        <f t="shared" si="117"/>
        <v>1.06951871657754E-2</v>
      </c>
      <c r="R113" s="36">
        <f t="shared" si="118"/>
        <v>3</v>
      </c>
      <c r="S113" s="35">
        <f t="shared" si="119"/>
        <v>4.9586776859504135E-3</v>
      </c>
      <c r="T113" s="20">
        <f>'[9]Drug of Choice by County'!$T$103:$T$115+'[3]Drug of Choice by County'!$T$103:$T$115+'[2]Drug of Choice by County'!$T$103:$T$115+'[1]Drug of Choice by County'!$T$103:$T$115</f>
        <v>3</v>
      </c>
      <c r="U113" s="35">
        <f t="shared" si="120"/>
        <v>1.1904761904761904E-2</v>
      </c>
      <c r="V113" s="20">
        <f>'[9]Drug of Choice by County'!$V$103:$V$115+'[3]Drug of Choice by County'!$V$103:$V$115+'[2]Drug of Choice by County'!$V$103:$V$115+'[1]Drug of Choice by County'!$V$103:$V$115</f>
        <v>3</v>
      </c>
      <c r="W113" s="35">
        <f t="shared" si="121"/>
        <v>1.171875E-2</v>
      </c>
      <c r="X113" s="20">
        <f>'[9]Drug of Choice by County'!$X$103:$X$115+'[3]Drug of Choice by County'!$X$103:$X$115+'[2]Drug of Choice by County'!$X$103:$X$115+'[1]Drug of Choice by County'!$X$103:$X$115</f>
        <v>4</v>
      </c>
      <c r="Y113" s="35">
        <f t="shared" si="122"/>
        <v>1.532567049808429E-2</v>
      </c>
      <c r="Z113" s="36">
        <f t="shared" si="123"/>
        <v>10</v>
      </c>
      <c r="AA113" s="35">
        <f t="shared" si="124"/>
        <v>1.3003901170351105E-2</v>
      </c>
      <c r="AB113" s="20">
        <f>'[5]Drug of Choice by County'!$V$103:$V$114+'[6]Drug of Choice by County'!$AB$103:$AB$114+'[7]Drug of Choice by County'!$V$103:$V$114+'[8]Drug of Choice by County'!$V$103:$V$114</f>
        <v>5</v>
      </c>
      <c r="AC113" s="35">
        <f t="shared" si="125"/>
        <v>1.937984496124031E-2</v>
      </c>
      <c r="AD113" s="20">
        <f>'[5]Drug of Choice by County'!$X$103:$X$114+'[6]Drug of Choice by County'!$AD$103:$AD$114+'[7]Drug of Choice by County'!$X$103:$X$114+'[8]Drug of Choice by County'!$X$103:$X$114</f>
        <v>4</v>
      </c>
      <c r="AE113" s="35">
        <f t="shared" si="126"/>
        <v>1.509433962264151E-2</v>
      </c>
      <c r="AF113" s="20">
        <f>'[5]Drug of Choice by County'!$Z$103:$Z$114+'[6]Drug of Choice by County'!$AF$103:$AF$114+'[7]Drug of Choice by County'!$Z$103:$Z$114+'[8]Drug of Choice by County'!$Z$103:$Z$114</f>
        <v>4</v>
      </c>
      <c r="AG113" s="35">
        <f t="shared" si="127"/>
        <v>1.4084507042253521E-2</v>
      </c>
      <c r="AH113" s="65">
        <f t="shared" si="128"/>
        <v>13</v>
      </c>
      <c r="AI113" s="66">
        <f t="shared" si="129"/>
        <v>1.6109045848822799E-2</v>
      </c>
      <c r="AJ113" s="65">
        <f t="shared" si="130"/>
        <v>29</v>
      </c>
      <c r="AK113" s="66">
        <f t="shared" si="131"/>
        <v>1.0379384395132427E-2</v>
      </c>
      <c r="AL113" s="72" t="s">
        <v>24</v>
      </c>
    </row>
    <row r="114" spans="1:38" x14ac:dyDescent="0.25">
      <c r="A114" s="34" t="s">
        <v>25</v>
      </c>
      <c r="B114" s="34"/>
      <c r="C114" s="19"/>
      <c r="D114" s="20">
        <f>'[9]Drug of Choice by County'!$D$103:$D$115+'[3]Drug of Choice by County'!$D$103:$D$115+'[2]Drug of Choice by County'!$D$103:$D$115+'[1]Drug of Choice by County'!$D$103:$D$115</f>
        <v>135</v>
      </c>
      <c r="E114" s="35">
        <f t="shared" si="110"/>
        <v>0.6367924528301887</v>
      </c>
      <c r="F114" s="20">
        <f>'[9]Drug of Choice by County'!$F$103:$F$115+'[3]Drug of Choice by County'!$F$103:$F$115+'[2]Drug of Choice by County'!$F$103:$F$115+'[1]Drug of Choice by County'!$F$103:$F$115</f>
        <v>135</v>
      </c>
      <c r="G114" s="35">
        <f t="shared" si="111"/>
        <v>0.66502463054187189</v>
      </c>
      <c r="H114" s="20">
        <f>'[9]Drug of Choice by County'!$H$103:$H$115+'[3]Drug of Choice by County'!$H$103:$H$115+'[2]Drug of Choice by County'!$H$103:$H$115+'[1]Drug of Choice by County'!$H$103:$H$115</f>
        <v>131</v>
      </c>
      <c r="I114" s="35">
        <f t="shared" si="112"/>
        <v>0.66161616161616166</v>
      </c>
      <c r="J114" s="36">
        <f t="shared" si="113"/>
        <v>401</v>
      </c>
      <c r="K114" s="35">
        <f t="shared" si="114"/>
        <v>0.65415986949429039</v>
      </c>
      <c r="L114" s="20">
        <f>'[9]Drug of Choice by County'!$L$103:$L$115+'[3]Drug of Choice by County'!$L$103:$L$115+'[2]Drug of Choice by County'!$L$103:$L$115+'[1]Drug of Choice by County'!$L$103:$L$115</f>
        <v>141</v>
      </c>
      <c r="M114" s="35">
        <f t="shared" si="115"/>
        <v>0.65277777777777779</v>
      </c>
      <c r="N114" s="20">
        <f>'[9]Drug of Choice by County'!$N$103:$N$115+'[3]Drug of Choice by County'!$N$103:$N$115+'[2]Drug of Choice by County'!$N$103:$N$115+'[1]Drug of Choice by County'!$N$103:$N$115</f>
        <v>149</v>
      </c>
      <c r="O114" s="35">
        <f t="shared" si="116"/>
        <v>0.73762376237623761</v>
      </c>
      <c r="P114" s="20">
        <f>'[9]Drug of Choice by County'!$P$103:$P$115+'[3]Drug of Choice by County'!$P$103:$P$115+'[2]Drug of Choice by County'!$P$103:$P$115+'[1]Drug of Choice by County'!$P$103:$P$115</f>
        <v>109</v>
      </c>
      <c r="Q114" s="35">
        <f t="shared" si="117"/>
        <v>0.58288770053475936</v>
      </c>
      <c r="R114" s="36">
        <f t="shared" si="118"/>
        <v>399</v>
      </c>
      <c r="S114" s="35">
        <f t="shared" si="119"/>
        <v>0.65950413223140492</v>
      </c>
      <c r="T114" s="20">
        <f>'[9]Drug of Choice by County'!$T$103:$T$115+'[3]Drug of Choice by County'!$T$103:$T$115+'[2]Drug of Choice by County'!$T$103:$T$115+'[1]Drug of Choice by County'!$T$103:$T$115</f>
        <v>150</v>
      </c>
      <c r="U114" s="35">
        <f t="shared" si="120"/>
        <v>0.59523809523809523</v>
      </c>
      <c r="V114" s="20">
        <f>'[9]Drug of Choice by County'!$V$103:$V$115+'[3]Drug of Choice by County'!$V$103:$V$115+'[2]Drug of Choice by County'!$V$103:$V$115+'[1]Drug of Choice by County'!$V$103:$V$115</f>
        <v>150</v>
      </c>
      <c r="W114" s="35">
        <f t="shared" si="121"/>
        <v>0.5859375</v>
      </c>
      <c r="X114" s="20">
        <f>'[9]Drug of Choice by County'!$X$103:$X$115+'[3]Drug of Choice by County'!$X$103:$X$115+'[2]Drug of Choice by County'!$X$103:$X$115+'[1]Drug of Choice by County'!$X$103:$X$115</f>
        <v>152</v>
      </c>
      <c r="Y114" s="35">
        <f t="shared" si="122"/>
        <v>0.58237547892720309</v>
      </c>
      <c r="Z114" s="36">
        <f t="shared" si="123"/>
        <v>452</v>
      </c>
      <c r="AA114" s="35">
        <f t="shared" si="124"/>
        <v>0.58777633289986997</v>
      </c>
      <c r="AB114" s="20">
        <f>'[5]Drug of Choice by County'!$V$103:$V$114+'[6]Drug of Choice by County'!$AB$103:$AB$114+'[7]Drug of Choice by County'!$V$103:$V$114+'[8]Drug of Choice by County'!$V$103:$V$114</f>
        <v>0</v>
      </c>
      <c r="AC114" s="35">
        <f t="shared" si="125"/>
        <v>0</v>
      </c>
      <c r="AD114" s="20">
        <f>'[5]Drug of Choice by County'!$X$103:$X$114+'[6]Drug of Choice by County'!$AD$103:$AD$114+'[7]Drug of Choice by County'!$X$103:$X$114+'[8]Drug of Choice by County'!$X$103:$X$114</f>
        <v>0</v>
      </c>
      <c r="AE114" s="35">
        <f t="shared" si="126"/>
        <v>0</v>
      </c>
      <c r="AF114" s="20">
        <f>'[5]Drug of Choice by County'!$Z$103:$Z$114+'[6]Drug of Choice by County'!$AF$103:$AF$114+'[7]Drug of Choice by County'!$Z$103:$Z$114+'[8]Drug of Choice by County'!$Z$103:$Z$114</f>
        <v>0</v>
      </c>
      <c r="AG114" s="35">
        <f t="shared" si="127"/>
        <v>0</v>
      </c>
      <c r="AH114" s="65">
        <f t="shared" si="128"/>
        <v>0</v>
      </c>
      <c r="AI114" s="66">
        <f t="shared" si="129"/>
        <v>0</v>
      </c>
      <c r="AJ114" s="65">
        <f t="shared" si="130"/>
        <v>1252</v>
      </c>
      <c r="AK114" s="66">
        <f t="shared" si="131"/>
        <v>0.44810307802433785</v>
      </c>
      <c r="AL114" s="72" t="s">
        <v>25</v>
      </c>
    </row>
    <row r="115" spans="1:38" x14ac:dyDescent="0.25">
      <c r="A115" s="23" t="s">
        <v>38</v>
      </c>
      <c r="B115" s="23"/>
      <c r="C115" s="19"/>
      <c r="D115" s="20">
        <f>'[9]Drug of Choice by County'!$D$103:$D$115+'[3]Drug of Choice by County'!$D$103:$D$115+'[2]Drug of Choice by County'!$D$103:$D$115+'[1]Drug of Choice by County'!$D$103:$D$115</f>
        <v>77</v>
      </c>
      <c r="E115" s="35">
        <f t="shared" si="110"/>
        <v>0.3632075471698113</v>
      </c>
      <c r="F115" s="20">
        <f>'[9]Drug of Choice by County'!$F$103:$F$115+'[3]Drug of Choice by County'!$F$103:$F$115+'[2]Drug of Choice by County'!$F$103:$F$115+'[1]Drug of Choice by County'!$F$103:$F$115</f>
        <v>68</v>
      </c>
      <c r="G115" s="35">
        <f t="shared" si="111"/>
        <v>0.33497536945812806</v>
      </c>
      <c r="H115" s="20">
        <f>'[9]Drug of Choice by County'!$H$103:$H$115+'[3]Drug of Choice by County'!$H$103:$H$115+'[2]Drug of Choice by County'!$H$103:$H$115+'[1]Drug of Choice by County'!$H$103:$H$115</f>
        <v>67</v>
      </c>
      <c r="I115" s="35">
        <f t="shared" si="112"/>
        <v>0.3383838383838384</v>
      </c>
      <c r="J115" s="36">
        <f t="shared" si="113"/>
        <v>212</v>
      </c>
      <c r="K115" s="35">
        <f t="shared" si="114"/>
        <v>0.34584013050570961</v>
      </c>
      <c r="L115" s="20">
        <f>'[9]Drug of Choice by County'!$L$103:$L$115+'[3]Drug of Choice by County'!$L$103:$L$115+'[2]Drug of Choice by County'!$L$103:$L$115+'[1]Drug of Choice by County'!$L$103:$L$115</f>
        <v>75</v>
      </c>
      <c r="M115" s="35">
        <f t="shared" si="115"/>
        <v>0.34722222222222221</v>
      </c>
      <c r="N115" s="20">
        <f>'[9]Drug of Choice by County'!$N$103:$N$115+'[3]Drug of Choice by County'!$N$103:$N$115+'[2]Drug of Choice by County'!$N$103:$N$115+'[1]Drug of Choice by County'!$N$103:$N$115</f>
        <v>53</v>
      </c>
      <c r="O115" s="35">
        <f t="shared" si="116"/>
        <v>0.26237623762376239</v>
      </c>
      <c r="P115" s="20">
        <f>'[9]Drug of Choice by County'!$P$103:$P$115+'[3]Drug of Choice by County'!$P$103:$P$115+'[2]Drug of Choice by County'!$P$103:$P$115+'[1]Drug of Choice by County'!$P$103:$P$115</f>
        <v>78</v>
      </c>
      <c r="Q115" s="35">
        <f t="shared" si="117"/>
        <v>0.41711229946524064</v>
      </c>
      <c r="R115" s="36">
        <f t="shared" si="118"/>
        <v>206</v>
      </c>
      <c r="S115" s="35">
        <f t="shared" si="119"/>
        <v>0.34049586776859503</v>
      </c>
      <c r="T115" s="20">
        <f>'[9]Drug of Choice by County'!$T$103:$T$115+'[3]Drug of Choice by County'!$T$103:$T$115+'[2]Drug of Choice by County'!$T$103:$T$115+'[1]Drug of Choice by County'!$T$103:$T$115</f>
        <v>102</v>
      </c>
      <c r="U115" s="35">
        <f t="shared" si="120"/>
        <v>0.40476190476190477</v>
      </c>
      <c r="V115" s="95">
        <f>SUM(V103:V114)</f>
        <v>387</v>
      </c>
      <c r="W115" s="35">
        <f t="shared" si="121"/>
        <v>1.51171875</v>
      </c>
      <c r="X115" s="20">
        <f>'[9]Drug of Choice by County'!$X$103:$X$115+'[3]Drug of Choice by County'!$X$103:$X$115+'[2]Drug of Choice by County'!$X$103:$X$115+'[1]Drug of Choice by County'!$X$103:$X$115</f>
        <v>109</v>
      </c>
      <c r="Y115" s="35">
        <f t="shared" si="122"/>
        <v>0.41762452107279696</v>
      </c>
      <c r="Z115" s="36">
        <f t="shared" si="123"/>
        <v>598</v>
      </c>
      <c r="AA115" s="35">
        <f t="shared" si="124"/>
        <v>0.7776332899869961</v>
      </c>
      <c r="AB115" s="95">
        <f>SUM(AB103:AB114)</f>
        <v>258</v>
      </c>
      <c r="AC115" s="35">
        <f t="shared" si="125"/>
        <v>1</v>
      </c>
      <c r="AD115" s="20">
        <f>SUM(AD103:AD114)</f>
        <v>265</v>
      </c>
      <c r="AE115" s="35">
        <f t="shared" si="126"/>
        <v>1</v>
      </c>
      <c r="AF115" s="20">
        <f>SUM(AF103:AF114)</f>
        <v>284</v>
      </c>
      <c r="AG115" s="35">
        <f t="shared" si="127"/>
        <v>1</v>
      </c>
      <c r="AH115" s="65">
        <f t="shared" si="128"/>
        <v>807</v>
      </c>
      <c r="AI115" s="66">
        <f t="shared" si="129"/>
        <v>1</v>
      </c>
      <c r="AJ115" s="65">
        <f t="shared" si="130"/>
        <v>1823</v>
      </c>
      <c r="AK115" s="66">
        <f t="shared" si="131"/>
        <v>0.6524695776664281</v>
      </c>
      <c r="AL115" s="71" t="s">
        <v>38</v>
      </c>
    </row>
    <row r="116" spans="1:38" x14ac:dyDescent="0.25">
      <c r="A116" s="37" t="s">
        <v>27</v>
      </c>
      <c r="B116" s="37"/>
      <c r="C116" s="37"/>
      <c r="D116" s="20"/>
      <c r="E116" s="39"/>
      <c r="F116" s="38"/>
      <c r="G116" s="40"/>
      <c r="H116" s="38"/>
      <c r="I116" s="38"/>
      <c r="J116" s="51"/>
      <c r="K116" s="38"/>
      <c r="L116" s="38"/>
      <c r="M116" s="38"/>
      <c r="N116" s="38"/>
      <c r="O116" s="40"/>
      <c r="P116" s="38"/>
      <c r="Q116" s="40"/>
      <c r="R116" s="53"/>
      <c r="S116" s="40"/>
      <c r="T116" s="38"/>
      <c r="U116" s="38"/>
      <c r="V116" s="27"/>
      <c r="W116" s="27"/>
      <c r="X116" s="27"/>
      <c r="Y116" s="29"/>
      <c r="Z116" s="50"/>
      <c r="AA116" s="29"/>
      <c r="AB116" s="27"/>
      <c r="AC116" s="29"/>
      <c r="AD116" s="27"/>
      <c r="AE116" s="27"/>
      <c r="AF116" s="27"/>
      <c r="AG116" s="29"/>
    </row>
    <row r="117" spans="1:38" x14ac:dyDescent="0.25">
      <c r="A117" s="37" t="s">
        <v>28</v>
      </c>
      <c r="B117" s="37"/>
      <c r="C117" s="37"/>
      <c r="D117" s="20"/>
      <c r="E117" s="39"/>
      <c r="F117" s="38"/>
      <c r="G117" s="38"/>
      <c r="H117" s="38"/>
      <c r="I117" s="38"/>
      <c r="J117" s="51"/>
      <c r="K117" s="38"/>
      <c r="L117" s="38"/>
      <c r="M117" s="38"/>
      <c r="N117" s="38"/>
      <c r="O117" s="38"/>
      <c r="P117" s="38"/>
      <c r="Q117" s="38"/>
      <c r="R117" s="51"/>
      <c r="S117" s="38"/>
      <c r="T117" s="38"/>
      <c r="U117" s="38"/>
      <c r="V117" s="27"/>
      <c r="W117" s="27"/>
      <c r="X117" s="27"/>
      <c r="Y117" s="27"/>
      <c r="Z117" s="48"/>
      <c r="AA117" s="27"/>
      <c r="AB117" s="27"/>
      <c r="AC117" s="27"/>
      <c r="AD117" s="27"/>
      <c r="AE117" s="27"/>
      <c r="AF117" s="27"/>
      <c r="AG117" s="27"/>
    </row>
    <row r="118" spans="1:38" x14ac:dyDescent="0.25">
      <c r="A118" s="26"/>
      <c r="B118" s="26"/>
      <c r="C118" s="26"/>
      <c r="D118" s="20"/>
      <c r="E118" s="28"/>
      <c r="F118" s="27"/>
      <c r="G118" s="27"/>
      <c r="H118" s="27"/>
      <c r="I118" s="27"/>
      <c r="J118" s="48"/>
      <c r="K118" s="27"/>
      <c r="L118" s="27"/>
      <c r="M118" s="27"/>
      <c r="N118" s="27"/>
      <c r="O118" s="27"/>
      <c r="P118" s="27"/>
      <c r="Q118" s="27"/>
      <c r="R118" s="48"/>
      <c r="S118" s="27"/>
      <c r="T118" s="27"/>
      <c r="U118" s="27"/>
      <c r="V118" s="27"/>
      <c r="W118" s="27"/>
      <c r="X118" s="27"/>
      <c r="Y118" s="27"/>
      <c r="Z118" s="48"/>
      <c r="AA118" s="27"/>
      <c r="AB118" s="27"/>
      <c r="AC118" s="27"/>
      <c r="AD118" s="27"/>
      <c r="AE118" s="27"/>
      <c r="AF118" s="27"/>
      <c r="AG118" s="27"/>
    </row>
    <row r="119" spans="1:38" ht="15.75" x14ac:dyDescent="0.25">
      <c r="A119" s="8" t="s">
        <v>39</v>
      </c>
      <c r="B119" s="9"/>
      <c r="C119" s="9"/>
      <c r="D119" s="20"/>
      <c r="E119" s="11"/>
      <c r="F119" s="10"/>
      <c r="G119" s="10"/>
      <c r="H119" s="10"/>
      <c r="I119" s="10"/>
      <c r="J119" s="46"/>
      <c r="K119" s="10"/>
      <c r="L119" s="10"/>
      <c r="M119" s="10"/>
      <c r="N119" s="10"/>
      <c r="O119" s="10"/>
      <c r="P119" s="10"/>
      <c r="Q119" s="10"/>
      <c r="R119" s="46"/>
      <c r="S119" s="10"/>
      <c r="T119" s="10"/>
      <c r="U119" s="10"/>
      <c r="V119" s="41"/>
      <c r="W119" s="41"/>
      <c r="X119" s="41"/>
      <c r="Y119" s="41"/>
      <c r="Z119" s="54"/>
      <c r="AA119" s="41"/>
      <c r="AB119" s="41"/>
      <c r="AC119" s="41"/>
      <c r="AD119" s="41"/>
      <c r="AE119" s="41"/>
      <c r="AF119" s="41"/>
      <c r="AG119" s="41"/>
    </row>
    <row r="120" spans="1:38" ht="31.5" x14ac:dyDescent="0.25">
      <c r="A120" s="12" t="s">
        <v>7</v>
      </c>
      <c r="B120" s="12"/>
      <c r="C120" s="14"/>
      <c r="D120" s="44">
        <v>43664</v>
      </c>
      <c r="E120" s="16" t="s">
        <v>8</v>
      </c>
      <c r="F120" s="15">
        <v>43313</v>
      </c>
      <c r="G120" s="15" t="s">
        <v>8</v>
      </c>
      <c r="H120" s="15">
        <v>43344</v>
      </c>
      <c r="I120" s="15" t="s">
        <v>8</v>
      </c>
      <c r="J120" s="47" t="s">
        <v>9</v>
      </c>
      <c r="K120" s="17" t="s">
        <v>8</v>
      </c>
      <c r="L120" s="30">
        <v>43374</v>
      </c>
      <c r="M120" s="15" t="s">
        <v>8</v>
      </c>
      <c r="N120" s="30">
        <v>43405</v>
      </c>
      <c r="O120" s="15" t="s">
        <v>8</v>
      </c>
      <c r="P120" s="15">
        <v>43435</v>
      </c>
      <c r="Q120" s="15" t="s">
        <v>8</v>
      </c>
      <c r="R120" s="47" t="s">
        <v>10</v>
      </c>
      <c r="S120" s="17" t="s">
        <v>8</v>
      </c>
      <c r="T120" s="15">
        <v>43466</v>
      </c>
      <c r="U120" s="15" t="s">
        <v>8</v>
      </c>
      <c r="V120" s="15">
        <v>43497</v>
      </c>
      <c r="W120" s="15" t="s">
        <v>8</v>
      </c>
      <c r="X120" s="15">
        <v>43525</v>
      </c>
      <c r="Y120" s="15" t="s">
        <v>8</v>
      </c>
      <c r="Z120" s="47" t="s">
        <v>11</v>
      </c>
      <c r="AA120" s="17" t="s">
        <v>8</v>
      </c>
      <c r="AB120" s="15">
        <v>43556</v>
      </c>
      <c r="AC120" s="15" t="s">
        <v>8</v>
      </c>
      <c r="AD120" s="15">
        <v>43586</v>
      </c>
      <c r="AE120" s="15" t="s">
        <v>8</v>
      </c>
      <c r="AF120" s="15">
        <v>43617</v>
      </c>
      <c r="AG120" s="15" t="s">
        <v>8</v>
      </c>
      <c r="AH120" s="17" t="s">
        <v>12</v>
      </c>
      <c r="AI120" s="17" t="s">
        <v>8</v>
      </c>
      <c r="AJ120" s="17" t="s">
        <v>13</v>
      </c>
      <c r="AK120" s="17" t="s">
        <v>8</v>
      </c>
      <c r="AL120" s="12" t="s">
        <v>7</v>
      </c>
    </row>
    <row r="121" spans="1:38" x14ac:dyDescent="0.25">
      <c r="A121" s="34" t="s">
        <v>14</v>
      </c>
      <c r="B121" s="34"/>
      <c r="C121" s="19"/>
      <c r="D121" s="20" t="e">
        <f t="shared" ref="D121:D133" si="132">D12+D30+D48+D66+D85+D103</f>
        <v>#REF!</v>
      </c>
      <c r="E121" s="21" t="e">
        <f>D121/1104</f>
        <v>#REF!</v>
      </c>
      <c r="F121" s="42" t="e">
        <f t="shared" ref="F121:F133" si="133">F12+F30+F48+F66+F85+F103</f>
        <v>#REF!</v>
      </c>
      <c r="G121" s="21" t="e">
        <f>F121/1102</f>
        <v>#REF!</v>
      </c>
      <c r="H121" s="42" t="e">
        <f t="shared" ref="H121:H133" si="134">H12+H30+H48+H66+H85+H103</f>
        <v>#REF!</v>
      </c>
      <c r="I121" s="21" t="e">
        <f>H121/1073</f>
        <v>#REF!</v>
      </c>
      <c r="J121" s="22" t="e">
        <f>D121+F121+H121</f>
        <v>#REF!</v>
      </c>
      <c r="K121" s="21" t="e">
        <f>J121/3279</f>
        <v>#REF!</v>
      </c>
      <c r="L121" s="42" t="e">
        <f t="shared" ref="L121:L133" si="135">L12+L30+L48+L66+L85+L103</f>
        <v>#REF!</v>
      </c>
      <c r="M121" s="21" t="e">
        <f>L121/1098</f>
        <v>#REF!</v>
      </c>
      <c r="N121" s="42" t="e">
        <f t="shared" ref="N121:N133" si="136">N12+N30+N48+N66+N85+N103</f>
        <v>#REF!</v>
      </c>
      <c r="O121" s="21" t="e">
        <f>N121/1073</f>
        <v>#REF!</v>
      </c>
      <c r="P121" s="42" t="e">
        <f t="shared" ref="P121:P133" si="137">P12+P30+P48+P66+P85+P103</f>
        <v>#REF!</v>
      </c>
      <c r="Q121" s="21" t="e">
        <f>P121/1034</f>
        <v>#REF!</v>
      </c>
      <c r="R121" s="22" t="e">
        <f>L121+N121+P121</f>
        <v>#REF!</v>
      </c>
      <c r="S121" s="21" t="e">
        <f>R121/3205</f>
        <v>#REF!</v>
      </c>
      <c r="T121" s="42" t="e">
        <f t="shared" ref="T121:T133" si="138">T12+T30+T48+T66+T85+T103</f>
        <v>#REF!</v>
      </c>
      <c r="U121" s="21" t="e">
        <f>T121/1158</f>
        <v>#REF!</v>
      </c>
      <c r="V121" s="42" t="e">
        <f t="shared" ref="V121:V133" si="139">V12+V30+V48+V66+V85+V103</f>
        <v>#REF!</v>
      </c>
      <c r="W121" s="21" t="e">
        <f>V121/1145</f>
        <v>#REF!</v>
      </c>
      <c r="X121" s="42" t="e">
        <f t="shared" ref="X121:X133" si="140">X12+X30+X48+X66+X85+X103</f>
        <v>#REF!</v>
      </c>
      <c r="Y121" s="21" t="e">
        <f>X121/1138</f>
        <v>#REF!</v>
      </c>
      <c r="Z121" s="22" t="e">
        <f>T121+V121+X121</f>
        <v>#REF!</v>
      </c>
      <c r="AA121" s="21" t="e">
        <f>Z121/3441</f>
        <v>#REF!</v>
      </c>
      <c r="AB121" s="42">
        <f>AB12+AB30+AB48+AB66+AB85+AB103</f>
        <v>239</v>
      </c>
      <c r="AC121" s="21">
        <f>AB121/1155</f>
        <v>0.20692640692640693</v>
      </c>
      <c r="AD121" s="42">
        <f>AD12+AD30+AD48+AD66+AD85+AD103</f>
        <v>228</v>
      </c>
      <c r="AE121" s="21">
        <f>AD121/1185</f>
        <v>0.19240506329113924</v>
      </c>
      <c r="AF121" s="42">
        <f>AF12+AF30+AF48+AF66+AF85+AF103</f>
        <v>226</v>
      </c>
      <c r="AG121" s="21">
        <f>AF121/1199</f>
        <v>0.18849040867389491</v>
      </c>
      <c r="AH121" s="65">
        <f>AB121+AD121+AF121</f>
        <v>693</v>
      </c>
      <c r="AI121" s="66">
        <f>AH121/3539</f>
        <v>0.19581802769143825</v>
      </c>
      <c r="AJ121" s="65" t="e">
        <f>J121+R121+Z121+AH121</f>
        <v>#REF!</v>
      </c>
      <c r="AK121" s="66" t="e">
        <f>AJ121/13464</f>
        <v>#REF!</v>
      </c>
      <c r="AL121" s="72" t="s">
        <v>14</v>
      </c>
    </row>
    <row r="122" spans="1:38" x14ac:dyDescent="0.25">
      <c r="A122" s="34" t="s">
        <v>15</v>
      </c>
      <c r="B122" s="34"/>
      <c r="C122" s="19"/>
      <c r="D122" s="20" t="e">
        <f t="shared" si="132"/>
        <v>#REF!</v>
      </c>
      <c r="E122" s="21" t="e">
        <f t="shared" ref="E122:E133" si="141">D122/1104</f>
        <v>#REF!</v>
      </c>
      <c r="F122" s="42" t="e">
        <f t="shared" si="133"/>
        <v>#REF!</v>
      </c>
      <c r="G122" s="21" t="e">
        <f t="shared" ref="G122:G133" si="142">F122/1102</f>
        <v>#REF!</v>
      </c>
      <c r="H122" s="42" t="e">
        <f t="shared" si="134"/>
        <v>#REF!</v>
      </c>
      <c r="I122" s="21" t="e">
        <f t="shared" ref="I122:I133" si="143">H122/1073</f>
        <v>#REF!</v>
      </c>
      <c r="J122" s="22" t="e">
        <f t="shared" ref="J122:J133" si="144">D122+F122+H122</f>
        <v>#REF!</v>
      </c>
      <c r="K122" s="21" t="e">
        <f t="shared" ref="K122:K133" si="145">J122/3279</f>
        <v>#REF!</v>
      </c>
      <c r="L122" s="42" t="e">
        <f t="shared" si="135"/>
        <v>#REF!</v>
      </c>
      <c r="M122" s="21" t="e">
        <f t="shared" ref="M122:M133" si="146">L122/1098</f>
        <v>#REF!</v>
      </c>
      <c r="N122" s="42" t="e">
        <f t="shared" si="136"/>
        <v>#REF!</v>
      </c>
      <c r="O122" s="21" t="e">
        <f t="shared" ref="O122:O133" si="147">N122/1073</f>
        <v>#REF!</v>
      </c>
      <c r="P122" s="42" t="e">
        <f t="shared" si="137"/>
        <v>#REF!</v>
      </c>
      <c r="Q122" s="21" t="e">
        <f t="shared" ref="Q122:Q133" si="148">P122/1034</f>
        <v>#REF!</v>
      </c>
      <c r="R122" s="22" t="e">
        <f t="shared" ref="R122:R133" si="149">L122+N122+P122</f>
        <v>#REF!</v>
      </c>
      <c r="S122" s="21" t="e">
        <f t="shared" ref="S122:S133" si="150">R122/3205</f>
        <v>#REF!</v>
      </c>
      <c r="T122" s="42" t="e">
        <f t="shared" si="138"/>
        <v>#REF!</v>
      </c>
      <c r="U122" s="21" t="e">
        <f t="shared" ref="U122:U133" si="151">T122/1158</f>
        <v>#REF!</v>
      </c>
      <c r="V122" s="42" t="e">
        <f t="shared" si="139"/>
        <v>#REF!</v>
      </c>
      <c r="W122" s="21" t="e">
        <f t="shared" ref="W122:W133" si="152">V122/1145</f>
        <v>#REF!</v>
      </c>
      <c r="X122" s="42" t="e">
        <f t="shared" si="140"/>
        <v>#REF!</v>
      </c>
      <c r="Y122" s="21" t="e">
        <f t="shared" ref="Y122:Y133" si="153">X122/1138</f>
        <v>#REF!</v>
      </c>
      <c r="Z122" s="22" t="e">
        <f t="shared" ref="Z122:Z133" si="154">T122+V122+X122</f>
        <v>#REF!</v>
      </c>
      <c r="AA122" s="21" t="e">
        <f t="shared" ref="AA122:AA133" si="155">Z122/3441</f>
        <v>#REF!</v>
      </c>
      <c r="AB122" s="42">
        <f t="shared" ref="AB122:AB133" si="156">AB13+AB31+AB49+AB67+AB86+AB104</f>
        <v>0</v>
      </c>
      <c r="AC122" s="21">
        <f t="shared" ref="AC122:AC133" si="157">AB122/1155</f>
        <v>0</v>
      </c>
      <c r="AD122" s="42">
        <f t="shared" ref="AD122:AD133" si="158">AD13+AD31+AD49+AD67+AD86+AD104</f>
        <v>1</v>
      </c>
      <c r="AE122" s="21">
        <f t="shared" ref="AE122:AE133" si="159">AD122/1185</f>
        <v>8.438818565400844E-4</v>
      </c>
      <c r="AF122" s="42">
        <f t="shared" ref="AF122:AF133" si="160">AF13+AF31+AF49+AF67+AF86+AF104</f>
        <v>0</v>
      </c>
      <c r="AG122" s="21">
        <f t="shared" ref="AG122:AG133" si="161">AF122/1199</f>
        <v>0</v>
      </c>
      <c r="AH122" s="65">
        <f t="shared" ref="AH122:AH133" si="162">AB122+AD122+AF122</f>
        <v>1</v>
      </c>
      <c r="AI122" s="66">
        <f t="shared" ref="AI122:AI133" si="163">AH122/3539</f>
        <v>2.8256569652444194E-4</v>
      </c>
      <c r="AJ122" s="65" t="e">
        <f t="shared" ref="AJ122:AJ133" si="164">J122+R122+Z122+AH122</f>
        <v>#REF!</v>
      </c>
      <c r="AK122" s="66" t="e">
        <f t="shared" ref="AK122:AK133" si="165">AJ122/13464</f>
        <v>#REF!</v>
      </c>
      <c r="AL122" s="72" t="s">
        <v>15</v>
      </c>
    </row>
    <row r="123" spans="1:38" x14ac:dyDescent="0.25">
      <c r="A123" s="34" t="s">
        <v>16</v>
      </c>
      <c r="B123" s="34"/>
      <c r="C123" s="19"/>
      <c r="D123" s="20" t="e">
        <f t="shared" si="132"/>
        <v>#REF!</v>
      </c>
      <c r="E123" s="21" t="e">
        <f t="shared" si="141"/>
        <v>#REF!</v>
      </c>
      <c r="F123" s="42" t="e">
        <f t="shared" si="133"/>
        <v>#REF!</v>
      </c>
      <c r="G123" s="21" t="e">
        <f t="shared" si="142"/>
        <v>#REF!</v>
      </c>
      <c r="H123" s="42" t="e">
        <f t="shared" si="134"/>
        <v>#REF!</v>
      </c>
      <c r="I123" s="21" t="e">
        <f t="shared" si="143"/>
        <v>#REF!</v>
      </c>
      <c r="J123" s="22" t="e">
        <f t="shared" si="144"/>
        <v>#REF!</v>
      </c>
      <c r="K123" s="21" t="e">
        <f t="shared" si="145"/>
        <v>#REF!</v>
      </c>
      <c r="L123" s="42" t="e">
        <f t="shared" si="135"/>
        <v>#REF!</v>
      </c>
      <c r="M123" s="21" t="e">
        <f t="shared" si="146"/>
        <v>#REF!</v>
      </c>
      <c r="N123" s="42" t="e">
        <f t="shared" si="136"/>
        <v>#REF!</v>
      </c>
      <c r="O123" s="21" t="e">
        <f t="shared" si="147"/>
        <v>#REF!</v>
      </c>
      <c r="P123" s="42" t="e">
        <f t="shared" si="137"/>
        <v>#REF!</v>
      </c>
      <c r="Q123" s="21" t="e">
        <f t="shared" si="148"/>
        <v>#REF!</v>
      </c>
      <c r="R123" s="22" t="e">
        <f t="shared" si="149"/>
        <v>#REF!</v>
      </c>
      <c r="S123" s="21" t="e">
        <f t="shared" si="150"/>
        <v>#REF!</v>
      </c>
      <c r="T123" s="42" t="e">
        <f t="shared" si="138"/>
        <v>#REF!</v>
      </c>
      <c r="U123" s="21" t="e">
        <f t="shared" si="151"/>
        <v>#REF!</v>
      </c>
      <c r="V123" s="42" t="e">
        <f t="shared" si="139"/>
        <v>#REF!</v>
      </c>
      <c r="W123" s="21" t="e">
        <f t="shared" si="152"/>
        <v>#REF!</v>
      </c>
      <c r="X123" s="42" t="e">
        <f t="shared" si="140"/>
        <v>#REF!</v>
      </c>
      <c r="Y123" s="21" t="e">
        <f t="shared" si="153"/>
        <v>#REF!</v>
      </c>
      <c r="Z123" s="22" t="e">
        <f t="shared" si="154"/>
        <v>#REF!</v>
      </c>
      <c r="AA123" s="21" t="e">
        <f t="shared" si="155"/>
        <v>#REF!</v>
      </c>
      <c r="AB123" s="42">
        <f t="shared" si="156"/>
        <v>27</v>
      </c>
      <c r="AC123" s="21">
        <f t="shared" si="157"/>
        <v>2.3376623376623377E-2</v>
      </c>
      <c r="AD123" s="42">
        <f t="shared" si="158"/>
        <v>28</v>
      </c>
      <c r="AE123" s="21">
        <f t="shared" si="159"/>
        <v>2.3628691983122362E-2</v>
      </c>
      <c r="AF123" s="42">
        <f t="shared" si="160"/>
        <v>27</v>
      </c>
      <c r="AG123" s="21">
        <f t="shared" si="161"/>
        <v>2.2518765638031693E-2</v>
      </c>
      <c r="AH123" s="65">
        <f t="shared" si="162"/>
        <v>82</v>
      </c>
      <c r="AI123" s="66">
        <f t="shared" si="163"/>
        <v>2.3170387115004239E-2</v>
      </c>
      <c r="AJ123" s="65" t="e">
        <f t="shared" si="164"/>
        <v>#REF!</v>
      </c>
      <c r="AK123" s="66" t="e">
        <f t="shared" si="165"/>
        <v>#REF!</v>
      </c>
      <c r="AL123" s="72" t="s">
        <v>16</v>
      </c>
    </row>
    <row r="124" spans="1:38" x14ac:dyDescent="0.25">
      <c r="A124" s="34" t="s">
        <v>17</v>
      </c>
      <c r="B124" s="34"/>
      <c r="C124" s="19"/>
      <c r="D124" s="20" t="e">
        <f t="shared" si="132"/>
        <v>#REF!</v>
      </c>
      <c r="E124" s="21" t="e">
        <f t="shared" si="141"/>
        <v>#REF!</v>
      </c>
      <c r="F124" s="42" t="e">
        <f t="shared" si="133"/>
        <v>#REF!</v>
      </c>
      <c r="G124" s="21" t="e">
        <f t="shared" si="142"/>
        <v>#REF!</v>
      </c>
      <c r="H124" s="42" t="e">
        <f t="shared" si="134"/>
        <v>#REF!</v>
      </c>
      <c r="I124" s="21" t="e">
        <f t="shared" si="143"/>
        <v>#REF!</v>
      </c>
      <c r="J124" s="22" t="e">
        <f t="shared" si="144"/>
        <v>#REF!</v>
      </c>
      <c r="K124" s="21" t="e">
        <f t="shared" si="145"/>
        <v>#REF!</v>
      </c>
      <c r="L124" s="42" t="e">
        <f t="shared" si="135"/>
        <v>#REF!</v>
      </c>
      <c r="M124" s="21" t="e">
        <f t="shared" si="146"/>
        <v>#REF!</v>
      </c>
      <c r="N124" s="42" t="e">
        <f t="shared" si="136"/>
        <v>#REF!</v>
      </c>
      <c r="O124" s="21" t="e">
        <f t="shared" si="147"/>
        <v>#REF!</v>
      </c>
      <c r="P124" s="42" t="e">
        <f t="shared" si="137"/>
        <v>#REF!</v>
      </c>
      <c r="Q124" s="21" t="e">
        <f t="shared" si="148"/>
        <v>#REF!</v>
      </c>
      <c r="R124" s="22" t="e">
        <f t="shared" si="149"/>
        <v>#REF!</v>
      </c>
      <c r="S124" s="21" t="e">
        <f t="shared" si="150"/>
        <v>#REF!</v>
      </c>
      <c r="T124" s="42" t="e">
        <f t="shared" si="138"/>
        <v>#REF!</v>
      </c>
      <c r="U124" s="21" t="e">
        <f t="shared" si="151"/>
        <v>#REF!</v>
      </c>
      <c r="V124" s="42" t="e">
        <f t="shared" si="139"/>
        <v>#REF!</v>
      </c>
      <c r="W124" s="21" t="e">
        <f t="shared" si="152"/>
        <v>#REF!</v>
      </c>
      <c r="X124" s="42" t="e">
        <f t="shared" si="140"/>
        <v>#REF!</v>
      </c>
      <c r="Y124" s="21" t="e">
        <f t="shared" si="153"/>
        <v>#REF!</v>
      </c>
      <c r="Z124" s="22" t="e">
        <f t="shared" si="154"/>
        <v>#REF!</v>
      </c>
      <c r="AA124" s="21" t="e">
        <f t="shared" si="155"/>
        <v>#REF!</v>
      </c>
      <c r="AB124" s="42">
        <f t="shared" si="156"/>
        <v>363</v>
      </c>
      <c r="AC124" s="21">
        <f t="shared" si="157"/>
        <v>0.31428571428571428</v>
      </c>
      <c r="AD124" s="42">
        <f t="shared" si="158"/>
        <v>362</v>
      </c>
      <c r="AE124" s="21">
        <f t="shared" si="159"/>
        <v>0.30548523206751055</v>
      </c>
      <c r="AF124" s="42">
        <f t="shared" si="160"/>
        <v>360</v>
      </c>
      <c r="AG124" s="21">
        <f t="shared" si="161"/>
        <v>0.30025020850708922</v>
      </c>
      <c r="AH124" s="65">
        <f t="shared" si="162"/>
        <v>1085</v>
      </c>
      <c r="AI124" s="66">
        <f t="shared" si="163"/>
        <v>0.30658378072901948</v>
      </c>
      <c r="AJ124" s="65" t="e">
        <f t="shared" si="164"/>
        <v>#REF!</v>
      </c>
      <c r="AK124" s="68" t="e">
        <f t="shared" si="165"/>
        <v>#REF!</v>
      </c>
      <c r="AL124" s="73" t="s">
        <v>17</v>
      </c>
    </row>
    <row r="125" spans="1:38" x14ac:dyDescent="0.25">
      <c r="A125" s="34" t="s">
        <v>18</v>
      </c>
      <c r="B125" s="34"/>
      <c r="C125" s="19"/>
      <c r="D125" s="20" t="e">
        <f t="shared" si="132"/>
        <v>#REF!</v>
      </c>
      <c r="E125" s="21" t="e">
        <f t="shared" si="141"/>
        <v>#REF!</v>
      </c>
      <c r="F125" s="42" t="e">
        <f t="shared" si="133"/>
        <v>#REF!</v>
      </c>
      <c r="G125" s="21" t="e">
        <f t="shared" si="142"/>
        <v>#REF!</v>
      </c>
      <c r="H125" s="42" t="e">
        <f t="shared" si="134"/>
        <v>#REF!</v>
      </c>
      <c r="I125" s="21" t="e">
        <f t="shared" si="143"/>
        <v>#REF!</v>
      </c>
      <c r="J125" s="22" t="e">
        <f t="shared" si="144"/>
        <v>#REF!</v>
      </c>
      <c r="K125" s="21" t="e">
        <f t="shared" si="145"/>
        <v>#REF!</v>
      </c>
      <c r="L125" s="42" t="e">
        <f t="shared" si="135"/>
        <v>#REF!</v>
      </c>
      <c r="M125" s="21" t="e">
        <f t="shared" si="146"/>
        <v>#REF!</v>
      </c>
      <c r="N125" s="42" t="e">
        <f t="shared" si="136"/>
        <v>#REF!</v>
      </c>
      <c r="O125" s="21" t="e">
        <f t="shared" si="147"/>
        <v>#REF!</v>
      </c>
      <c r="P125" s="42" t="e">
        <f t="shared" si="137"/>
        <v>#REF!</v>
      </c>
      <c r="Q125" s="21" t="e">
        <f t="shared" si="148"/>
        <v>#REF!</v>
      </c>
      <c r="R125" s="22" t="e">
        <f t="shared" si="149"/>
        <v>#REF!</v>
      </c>
      <c r="S125" s="21" t="e">
        <f t="shared" si="150"/>
        <v>#REF!</v>
      </c>
      <c r="T125" s="42" t="e">
        <f t="shared" si="138"/>
        <v>#REF!</v>
      </c>
      <c r="U125" s="21" t="e">
        <f t="shared" si="151"/>
        <v>#REF!</v>
      </c>
      <c r="V125" s="42" t="e">
        <f t="shared" si="139"/>
        <v>#REF!</v>
      </c>
      <c r="W125" s="21" t="e">
        <f t="shared" si="152"/>
        <v>#REF!</v>
      </c>
      <c r="X125" s="42" t="e">
        <f t="shared" si="140"/>
        <v>#REF!</v>
      </c>
      <c r="Y125" s="21" t="e">
        <f t="shared" si="153"/>
        <v>#REF!</v>
      </c>
      <c r="Z125" s="22" t="e">
        <f t="shared" si="154"/>
        <v>#REF!</v>
      </c>
      <c r="AA125" s="21" t="e">
        <f t="shared" si="155"/>
        <v>#REF!</v>
      </c>
      <c r="AB125" s="42">
        <f t="shared" si="156"/>
        <v>165</v>
      </c>
      <c r="AC125" s="21">
        <f t="shared" si="157"/>
        <v>0.14285714285714285</v>
      </c>
      <c r="AD125" s="42">
        <f t="shared" si="158"/>
        <v>178</v>
      </c>
      <c r="AE125" s="21">
        <f t="shared" si="159"/>
        <v>0.15021097046413501</v>
      </c>
      <c r="AF125" s="42">
        <f t="shared" si="160"/>
        <v>176</v>
      </c>
      <c r="AG125" s="21">
        <f t="shared" si="161"/>
        <v>0.14678899082568808</v>
      </c>
      <c r="AH125" s="65">
        <f t="shared" si="162"/>
        <v>519</v>
      </c>
      <c r="AI125" s="66">
        <f t="shared" si="163"/>
        <v>0.14665159649618537</v>
      </c>
      <c r="AJ125" s="65" t="e">
        <f t="shared" si="164"/>
        <v>#REF!</v>
      </c>
      <c r="AK125" s="66" t="e">
        <f t="shared" si="165"/>
        <v>#REF!</v>
      </c>
      <c r="AL125" s="72" t="s">
        <v>18</v>
      </c>
    </row>
    <row r="126" spans="1:38" x14ac:dyDescent="0.25">
      <c r="A126" s="34" t="s">
        <v>19</v>
      </c>
      <c r="B126" s="34"/>
      <c r="C126" s="19"/>
      <c r="D126" s="20" t="e">
        <f t="shared" si="132"/>
        <v>#REF!</v>
      </c>
      <c r="E126" s="21" t="e">
        <f t="shared" si="141"/>
        <v>#REF!</v>
      </c>
      <c r="F126" s="42" t="e">
        <f t="shared" si="133"/>
        <v>#REF!</v>
      </c>
      <c r="G126" s="21" t="e">
        <f t="shared" si="142"/>
        <v>#REF!</v>
      </c>
      <c r="H126" s="42" t="e">
        <f t="shared" si="134"/>
        <v>#REF!</v>
      </c>
      <c r="I126" s="21" t="e">
        <f t="shared" si="143"/>
        <v>#REF!</v>
      </c>
      <c r="J126" s="22" t="e">
        <f t="shared" si="144"/>
        <v>#REF!</v>
      </c>
      <c r="K126" s="21" t="e">
        <f t="shared" si="145"/>
        <v>#REF!</v>
      </c>
      <c r="L126" s="42" t="e">
        <f t="shared" si="135"/>
        <v>#REF!</v>
      </c>
      <c r="M126" s="21" t="e">
        <f t="shared" si="146"/>
        <v>#REF!</v>
      </c>
      <c r="N126" s="42" t="e">
        <f t="shared" si="136"/>
        <v>#REF!</v>
      </c>
      <c r="O126" s="21" t="e">
        <f t="shared" si="147"/>
        <v>#REF!</v>
      </c>
      <c r="P126" s="42" t="e">
        <f t="shared" si="137"/>
        <v>#REF!</v>
      </c>
      <c r="Q126" s="21" t="e">
        <f t="shared" si="148"/>
        <v>#REF!</v>
      </c>
      <c r="R126" s="22" t="e">
        <f t="shared" si="149"/>
        <v>#REF!</v>
      </c>
      <c r="S126" s="21" t="e">
        <f t="shared" si="150"/>
        <v>#REF!</v>
      </c>
      <c r="T126" s="42" t="e">
        <f t="shared" si="138"/>
        <v>#REF!</v>
      </c>
      <c r="U126" s="21" t="e">
        <f t="shared" si="151"/>
        <v>#REF!</v>
      </c>
      <c r="V126" s="42" t="e">
        <f t="shared" si="139"/>
        <v>#REF!</v>
      </c>
      <c r="W126" s="21" t="e">
        <f t="shared" si="152"/>
        <v>#REF!</v>
      </c>
      <c r="X126" s="42" t="e">
        <f t="shared" si="140"/>
        <v>#REF!</v>
      </c>
      <c r="Y126" s="21" t="e">
        <f t="shared" si="153"/>
        <v>#REF!</v>
      </c>
      <c r="Z126" s="22" t="e">
        <f t="shared" si="154"/>
        <v>#REF!</v>
      </c>
      <c r="AA126" s="21" t="e">
        <f t="shared" si="155"/>
        <v>#REF!</v>
      </c>
      <c r="AB126" s="42">
        <f t="shared" si="156"/>
        <v>215</v>
      </c>
      <c r="AC126" s="21">
        <f t="shared" si="157"/>
        <v>0.18614718614718614</v>
      </c>
      <c r="AD126" s="42">
        <f t="shared" si="158"/>
        <v>219</v>
      </c>
      <c r="AE126" s="21">
        <f t="shared" si="159"/>
        <v>0.18481012658227849</v>
      </c>
      <c r="AF126" s="42">
        <f t="shared" si="160"/>
        <v>240</v>
      </c>
      <c r="AG126" s="21">
        <f t="shared" si="161"/>
        <v>0.20016680567139283</v>
      </c>
      <c r="AH126" s="65">
        <f t="shared" si="162"/>
        <v>674</v>
      </c>
      <c r="AI126" s="66">
        <f t="shared" si="163"/>
        <v>0.19044927945747386</v>
      </c>
      <c r="AJ126" s="65" t="e">
        <f t="shared" si="164"/>
        <v>#REF!</v>
      </c>
      <c r="AK126" s="69" t="e">
        <f t="shared" si="165"/>
        <v>#REF!</v>
      </c>
      <c r="AL126" s="74" t="s">
        <v>19</v>
      </c>
    </row>
    <row r="127" spans="1:38" x14ac:dyDescent="0.25">
      <c r="A127" s="34" t="s">
        <v>20</v>
      </c>
      <c r="B127" s="34"/>
      <c r="C127" s="19"/>
      <c r="D127" s="20" t="e">
        <f t="shared" si="132"/>
        <v>#REF!</v>
      </c>
      <c r="E127" s="21" t="e">
        <f t="shared" si="141"/>
        <v>#REF!</v>
      </c>
      <c r="F127" s="42" t="e">
        <f t="shared" si="133"/>
        <v>#REF!</v>
      </c>
      <c r="G127" s="21" t="e">
        <f t="shared" si="142"/>
        <v>#REF!</v>
      </c>
      <c r="H127" s="42" t="e">
        <f t="shared" si="134"/>
        <v>#REF!</v>
      </c>
      <c r="I127" s="21" t="e">
        <f t="shared" si="143"/>
        <v>#REF!</v>
      </c>
      <c r="J127" s="22" t="e">
        <f t="shared" si="144"/>
        <v>#REF!</v>
      </c>
      <c r="K127" s="21" t="e">
        <f t="shared" si="145"/>
        <v>#REF!</v>
      </c>
      <c r="L127" s="42" t="e">
        <f t="shared" si="135"/>
        <v>#REF!</v>
      </c>
      <c r="M127" s="21" t="e">
        <f t="shared" si="146"/>
        <v>#REF!</v>
      </c>
      <c r="N127" s="42" t="e">
        <f t="shared" si="136"/>
        <v>#REF!</v>
      </c>
      <c r="O127" s="21" t="e">
        <f t="shared" si="147"/>
        <v>#REF!</v>
      </c>
      <c r="P127" s="42" t="e">
        <f t="shared" si="137"/>
        <v>#REF!</v>
      </c>
      <c r="Q127" s="21" t="e">
        <f t="shared" si="148"/>
        <v>#REF!</v>
      </c>
      <c r="R127" s="22" t="e">
        <f t="shared" si="149"/>
        <v>#REF!</v>
      </c>
      <c r="S127" s="21" t="e">
        <f t="shared" si="150"/>
        <v>#REF!</v>
      </c>
      <c r="T127" s="42" t="e">
        <f t="shared" si="138"/>
        <v>#REF!</v>
      </c>
      <c r="U127" s="21" t="e">
        <f t="shared" si="151"/>
        <v>#REF!</v>
      </c>
      <c r="V127" s="42" t="e">
        <f t="shared" si="139"/>
        <v>#REF!</v>
      </c>
      <c r="W127" s="21" t="e">
        <f t="shared" si="152"/>
        <v>#REF!</v>
      </c>
      <c r="X127" s="42" t="e">
        <f t="shared" si="140"/>
        <v>#REF!</v>
      </c>
      <c r="Y127" s="21" t="e">
        <f t="shared" si="153"/>
        <v>#REF!</v>
      </c>
      <c r="Z127" s="22" t="e">
        <f t="shared" si="154"/>
        <v>#REF!</v>
      </c>
      <c r="AA127" s="21" t="e">
        <f t="shared" si="155"/>
        <v>#REF!</v>
      </c>
      <c r="AB127" s="42">
        <f t="shared" si="156"/>
        <v>28</v>
      </c>
      <c r="AC127" s="21">
        <f t="shared" si="157"/>
        <v>2.4242424242424242E-2</v>
      </c>
      <c r="AD127" s="42">
        <f t="shared" si="158"/>
        <v>34</v>
      </c>
      <c r="AE127" s="21">
        <f t="shared" si="159"/>
        <v>2.8691983122362871E-2</v>
      </c>
      <c r="AF127" s="42">
        <f t="shared" si="160"/>
        <v>41</v>
      </c>
      <c r="AG127" s="21">
        <f t="shared" si="161"/>
        <v>3.4195162635529609E-2</v>
      </c>
      <c r="AH127" s="65">
        <f t="shared" si="162"/>
        <v>103</v>
      </c>
      <c r="AI127" s="66">
        <f t="shared" si="163"/>
        <v>2.9104266742017521E-2</v>
      </c>
      <c r="AJ127" s="65" t="e">
        <f t="shared" si="164"/>
        <v>#REF!</v>
      </c>
      <c r="AK127" s="66" t="e">
        <f t="shared" si="165"/>
        <v>#REF!</v>
      </c>
      <c r="AL127" s="72" t="s">
        <v>20</v>
      </c>
    </row>
    <row r="128" spans="1:38" x14ac:dyDescent="0.25">
      <c r="A128" s="34" t="s">
        <v>21</v>
      </c>
      <c r="B128" s="34"/>
      <c r="C128" s="19"/>
      <c r="D128" s="20" t="e">
        <f t="shared" si="132"/>
        <v>#REF!</v>
      </c>
      <c r="E128" s="21" t="e">
        <f t="shared" si="141"/>
        <v>#REF!</v>
      </c>
      <c r="F128" s="42" t="e">
        <f t="shared" si="133"/>
        <v>#REF!</v>
      </c>
      <c r="G128" s="21" t="e">
        <f t="shared" si="142"/>
        <v>#REF!</v>
      </c>
      <c r="H128" s="42" t="e">
        <f t="shared" si="134"/>
        <v>#REF!</v>
      </c>
      <c r="I128" s="21" t="e">
        <f t="shared" si="143"/>
        <v>#REF!</v>
      </c>
      <c r="J128" s="22" t="e">
        <f t="shared" si="144"/>
        <v>#REF!</v>
      </c>
      <c r="K128" s="21" t="e">
        <f t="shared" si="145"/>
        <v>#REF!</v>
      </c>
      <c r="L128" s="42" t="e">
        <f t="shared" si="135"/>
        <v>#REF!</v>
      </c>
      <c r="M128" s="21" t="e">
        <f t="shared" si="146"/>
        <v>#REF!</v>
      </c>
      <c r="N128" s="42" t="e">
        <f t="shared" si="136"/>
        <v>#REF!</v>
      </c>
      <c r="O128" s="21" t="e">
        <f t="shared" si="147"/>
        <v>#REF!</v>
      </c>
      <c r="P128" s="42" t="e">
        <f t="shared" si="137"/>
        <v>#REF!</v>
      </c>
      <c r="Q128" s="21" t="e">
        <f t="shared" si="148"/>
        <v>#REF!</v>
      </c>
      <c r="R128" s="22" t="e">
        <f t="shared" si="149"/>
        <v>#REF!</v>
      </c>
      <c r="S128" s="21" t="e">
        <f t="shared" si="150"/>
        <v>#REF!</v>
      </c>
      <c r="T128" s="42" t="e">
        <f t="shared" si="138"/>
        <v>#REF!</v>
      </c>
      <c r="U128" s="21" t="e">
        <f t="shared" si="151"/>
        <v>#REF!</v>
      </c>
      <c r="V128" s="42" t="e">
        <f t="shared" si="139"/>
        <v>#REF!</v>
      </c>
      <c r="W128" s="21" t="e">
        <f t="shared" si="152"/>
        <v>#REF!</v>
      </c>
      <c r="X128" s="42" t="e">
        <f t="shared" si="140"/>
        <v>#REF!</v>
      </c>
      <c r="Y128" s="21" t="e">
        <f t="shared" si="153"/>
        <v>#REF!</v>
      </c>
      <c r="Z128" s="22" t="e">
        <f t="shared" si="154"/>
        <v>#REF!</v>
      </c>
      <c r="AA128" s="21" t="e">
        <f t="shared" si="155"/>
        <v>#REF!</v>
      </c>
      <c r="AB128" s="42">
        <f t="shared" si="156"/>
        <v>100</v>
      </c>
      <c r="AC128" s="21">
        <f t="shared" si="157"/>
        <v>8.6580086580086577E-2</v>
      </c>
      <c r="AD128" s="42">
        <f t="shared" si="158"/>
        <v>112</v>
      </c>
      <c r="AE128" s="21">
        <f t="shared" si="159"/>
        <v>9.4514767932489446E-2</v>
      </c>
      <c r="AF128" s="42">
        <f t="shared" si="160"/>
        <v>108</v>
      </c>
      <c r="AG128" s="21">
        <f t="shared" si="161"/>
        <v>9.0075062552126772E-2</v>
      </c>
      <c r="AH128" s="65">
        <f t="shared" si="162"/>
        <v>320</v>
      </c>
      <c r="AI128" s="66">
        <f t="shared" si="163"/>
        <v>9.0421022887821417E-2</v>
      </c>
      <c r="AJ128" s="65" t="e">
        <f t="shared" si="164"/>
        <v>#REF!</v>
      </c>
      <c r="AK128" s="68" t="e">
        <f t="shared" si="165"/>
        <v>#REF!</v>
      </c>
      <c r="AL128" s="73" t="s">
        <v>21</v>
      </c>
    </row>
    <row r="129" spans="1:38" x14ac:dyDescent="0.25">
      <c r="A129" s="34" t="s">
        <v>22</v>
      </c>
      <c r="B129" s="34"/>
      <c r="C129" s="19"/>
      <c r="D129" s="20" t="e">
        <f t="shared" si="132"/>
        <v>#REF!</v>
      </c>
      <c r="E129" s="21" t="e">
        <f t="shared" si="141"/>
        <v>#REF!</v>
      </c>
      <c r="F129" s="42" t="e">
        <f t="shared" si="133"/>
        <v>#REF!</v>
      </c>
      <c r="G129" s="21" t="e">
        <f t="shared" si="142"/>
        <v>#REF!</v>
      </c>
      <c r="H129" s="42" t="e">
        <f t="shared" si="134"/>
        <v>#REF!</v>
      </c>
      <c r="I129" s="21" t="e">
        <f t="shared" si="143"/>
        <v>#REF!</v>
      </c>
      <c r="J129" s="22" t="e">
        <f t="shared" si="144"/>
        <v>#REF!</v>
      </c>
      <c r="K129" s="21" t="e">
        <f t="shared" si="145"/>
        <v>#REF!</v>
      </c>
      <c r="L129" s="42" t="e">
        <f t="shared" si="135"/>
        <v>#REF!</v>
      </c>
      <c r="M129" s="21" t="e">
        <f t="shared" si="146"/>
        <v>#REF!</v>
      </c>
      <c r="N129" s="42" t="e">
        <f t="shared" si="136"/>
        <v>#REF!</v>
      </c>
      <c r="O129" s="21" t="e">
        <f t="shared" si="147"/>
        <v>#REF!</v>
      </c>
      <c r="P129" s="42" t="e">
        <f t="shared" si="137"/>
        <v>#REF!</v>
      </c>
      <c r="Q129" s="21" t="e">
        <f t="shared" si="148"/>
        <v>#REF!</v>
      </c>
      <c r="R129" s="22" t="e">
        <f t="shared" si="149"/>
        <v>#REF!</v>
      </c>
      <c r="S129" s="21" t="e">
        <f t="shared" si="150"/>
        <v>#REF!</v>
      </c>
      <c r="T129" s="42" t="e">
        <f t="shared" si="138"/>
        <v>#REF!</v>
      </c>
      <c r="U129" s="21" t="e">
        <f t="shared" si="151"/>
        <v>#REF!</v>
      </c>
      <c r="V129" s="42" t="e">
        <f t="shared" si="139"/>
        <v>#REF!</v>
      </c>
      <c r="W129" s="21" t="e">
        <f t="shared" si="152"/>
        <v>#REF!</v>
      </c>
      <c r="X129" s="42" t="e">
        <f t="shared" si="140"/>
        <v>#REF!</v>
      </c>
      <c r="Y129" s="21" t="e">
        <f t="shared" si="153"/>
        <v>#REF!</v>
      </c>
      <c r="Z129" s="22" t="e">
        <f t="shared" si="154"/>
        <v>#REF!</v>
      </c>
      <c r="AA129" s="21" t="e">
        <f t="shared" si="155"/>
        <v>#REF!</v>
      </c>
      <c r="AB129" s="42">
        <f t="shared" si="156"/>
        <v>0</v>
      </c>
      <c r="AC129" s="21">
        <f t="shared" si="157"/>
        <v>0</v>
      </c>
      <c r="AD129" s="42">
        <f t="shared" si="158"/>
        <v>0</v>
      </c>
      <c r="AE129" s="21">
        <f t="shared" si="159"/>
        <v>0</v>
      </c>
      <c r="AF129" s="42">
        <f t="shared" si="160"/>
        <v>0</v>
      </c>
      <c r="AG129" s="21">
        <f t="shared" si="161"/>
        <v>0</v>
      </c>
      <c r="AH129" s="65">
        <f t="shared" si="162"/>
        <v>0</v>
      </c>
      <c r="AI129" s="66">
        <f t="shared" si="163"/>
        <v>0</v>
      </c>
      <c r="AJ129" s="65" t="e">
        <f t="shared" si="164"/>
        <v>#REF!</v>
      </c>
      <c r="AK129" s="66" t="e">
        <f t="shared" si="165"/>
        <v>#REF!</v>
      </c>
      <c r="AL129" s="72" t="s">
        <v>22</v>
      </c>
    </row>
    <row r="130" spans="1:38" x14ac:dyDescent="0.25">
      <c r="A130" s="34" t="s">
        <v>23</v>
      </c>
      <c r="B130" s="34"/>
      <c r="C130" s="19"/>
      <c r="D130" s="20" t="e">
        <f t="shared" si="132"/>
        <v>#REF!</v>
      </c>
      <c r="E130" s="21" t="e">
        <f t="shared" si="141"/>
        <v>#REF!</v>
      </c>
      <c r="F130" s="42" t="e">
        <f t="shared" si="133"/>
        <v>#REF!</v>
      </c>
      <c r="G130" s="21" t="e">
        <f t="shared" si="142"/>
        <v>#REF!</v>
      </c>
      <c r="H130" s="42" t="e">
        <f t="shared" si="134"/>
        <v>#REF!</v>
      </c>
      <c r="I130" s="21" t="e">
        <f t="shared" si="143"/>
        <v>#REF!</v>
      </c>
      <c r="J130" s="22" t="e">
        <f t="shared" si="144"/>
        <v>#REF!</v>
      </c>
      <c r="K130" s="21" t="e">
        <f t="shared" si="145"/>
        <v>#REF!</v>
      </c>
      <c r="L130" s="42" t="e">
        <f t="shared" si="135"/>
        <v>#REF!</v>
      </c>
      <c r="M130" s="21" t="e">
        <f t="shared" si="146"/>
        <v>#REF!</v>
      </c>
      <c r="N130" s="42" t="e">
        <f t="shared" si="136"/>
        <v>#REF!</v>
      </c>
      <c r="O130" s="21" t="e">
        <f t="shared" si="147"/>
        <v>#REF!</v>
      </c>
      <c r="P130" s="42" t="e">
        <f t="shared" si="137"/>
        <v>#REF!</v>
      </c>
      <c r="Q130" s="21" t="e">
        <f t="shared" si="148"/>
        <v>#REF!</v>
      </c>
      <c r="R130" s="22" t="e">
        <f t="shared" si="149"/>
        <v>#REF!</v>
      </c>
      <c r="S130" s="21" t="e">
        <f t="shared" si="150"/>
        <v>#REF!</v>
      </c>
      <c r="T130" s="42" t="e">
        <f t="shared" si="138"/>
        <v>#REF!</v>
      </c>
      <c r="U130" s="21" t="e">
        <f t="shared" si="151"/>
        <v>#REF!</v>
      </c>
      <c r="V130" s="42" t="e">
        <f t="shared" si="139"/>
        <v>#REF!</v>
      </c>
      <c r="W130" s="21" t="e">
        <f t="shared" si="152"/>
        <v>#REF!</v>
      </c>
      <c r="X130" s="42" t="e">
        <f t="shared" si="140"/>
        <v>#REF!</v>
      </c>
      <c r="Y130" s="21" t="e">
        <f t="shared" si="153"/>
        <v>#REF!</v>
      </c>
      <c r="Z130" s="22" t="e">
        <f t="shared" si="154"/>
        <v>#REF!</v>
      </c>
      <c r="AA130" s="21" t="e">
        <f t="shared" si="155"/>
        <v>#REF!</v>
      </c>
      <c r="AB130" s="42">
        <f t="shared" si="156"/>
        <v>0</v>
      </c>
      <c r="AC130" s="21">
        <f t="shared" si="157"/>
        <v>0</v>
      </c>
      <c r="AD130" s="42">
        <f t="shared" si="158"/>
        <v>0</v>
      </c>
      <c r="AE130" s="21">
        <f t="shared" si="159"/>
        <v>0</v>
      </c>
      <c r="AF130" s="42">
        <f t="shared" si="160"/>
        <v>0</v>
      </c>
      <c r="AG130" s="21">
        <f t="shared" si="161"/>
        <v>0</v>
      </c>
      <c r="AH130" s="65">
        <f t="shared" si="162"/>
        <v>0</v>
      </c>
      <c r="AI130" s="66">
        <f t="shared" si="163"/>
        <v>0</v>
      </c>
      <c r="AJ130" s="65" t="e">
        <f t="shared" si="164"/>
        <v>#REF!</v>
      </c>
      <c r="AK130" s="66" t="e">
        <f t="shared" si="165"/>
        <v>#REF!</v>
      </c>
      <c r="AL130" s="72" t="s">
        <v>23</v>
      </c>
    </row>
    <row r="131" spans="1:38" x14ac:dyDescent="0.25">
      <c r="A131" s="34" t="s">
        <v>24</v>
      </c>
      <c r="B131" s="34"/>
      <c r="C131" s="19"/>
      <c r="D131" s="20" t="e">
        <f t="shared" si="132"/>
        <v>#REF!</v>
      </c>
      <c r="E131" s="21" t="e">
        <f t="shared" si="141"/>
        <v>#REF!</v>
      </c>
      <c r="F131" s="42" t="e">
        <f t="shared" si="133"/>
        <v>#REF!</v>
      </c>
      <c r="G131" s="21" t="e">
        <f t="shared" si="142"/>
        <v>#REF!</v>
      </c>
      <c r="H131" s="42" t="e">
        <f t="shared" si="134"/>
        <v>#REF!</v>
      </c>
      <c r="I131" s="21" t="e">
        <f t="shared" si="143"/>
        <v>#REF!</v>
      </c>
      <c r="J131" s="22" t="e">
        <f t="shared" si="144"/>
        <v>#REF!</v>
      </c>
      <c r="K131" s="21" t="e">
        <f t="shared" si="145"/>
        <v>#REF!</v>
      </c>
      <c r="L131" s="42" t="e">
        <f t="shared" si="135"/>
        <v>#REF!</v>
      </c>
      <c r="M131" s="21" t="e">
        <f t="shared" si="146"/>
        <v>#REF!</v>
      </c>
      <c r="N131" s="42" t="e">
        <f t="shared" si="136"/>
        <v>#REF!</v>
      </c>
      <c r="O131" s="21" t="e">
        <f t="shared" si="147"/>
        <v>#REF!</v>
      </c>
      <c r="P131" s="42" t="e">
        <f t="shared" si="137"/>
        <v>#REF!</v>
      </c>
      <c r="Q131" s="21" t="e">
        <f t="shared" si="148"/>
        <v>#REF!</v>
      </c>
      <c r="R131" s="22" t="e">
        <f t="shared" si="149"/>
        <v>#REF!</v>
      </c>
      <c r="S131" s="21" t="e">
        <f t="shared" si="150"/>
        <v>#REF!</v>
      </c>
      <c r="T131" s="42" t="e">
        <f t="shared" si="138"/>
        <v>#REF!</v>
      </c>
      <c r="U131" s="21" t="e">
        <f t="shared" si="151"/>
        <v>#REF!</v>
      </c>
      <c r="V131" s="42" t="e">
        <f t="shared" si="139"/>
        <v>#REF!</v>
      </c>
      <c r="W131" s="21" t="e">
        <f t="shared" si="152"/>
        <v>#REF!</v>
      </c>
      <c r="X131" s="42" t="e">
        <f t="shared" si="140"/>
        <v>#REF!</v>
      </c>
      <c r="Y131" s="21" t="e">
        <f t="shared" si="153"/>
        <v>#REF!</v>
      </c>
      <c r="Z131" s="22" t="e">
        <f t="shared" si="154"/>
        <v>#REF!</v>
      </c>
      <c r="AA131" s="21" t="e">
        <f t="shared" si="155"/>
        <v>#REF!</v>
      </c>
      <c r="AB131" s="42">
        <f t="shared" si="156"/>
        <v>18</v>
      </c>
      <c r="AC131" s="21">
        <f t="shared" si="157"/>
        <v>1.5584415584415584E-2</v>
      </c>
      <c r="AD131" s="42">
        <f t="shared" si="158"/>
        <v>23</v>
      </c>
      <c r="AE131" s="21">
        <f t="shared" si="159"/>
        <v>1.9409282700421943E-2</v>
      </c>
      <c r="AF131" s="42">
        <f t="shared" si="160"/>
        <v>21</v>
      </c>
      <c r="AG131" s="21">
        <f t="shared" si="161"/>
        <v>1.7514595496246871E-2</v>
      </c>
      <c r="AH131" s="65">
        <f t="shared" si="162"/>
        <v>62</v>
      </c>
      <c r="AI131" s="66">
        <f t="shared" si="163"/>
        <v>1.7519073184515399E-2</v>
      </c>
      <c r="AJ131" s="65" t="e">
        <f t="shared" si="164"/>
        <v>#REF!</v>
      </c>
      <c r="AK131" s="66" t="e">
        <f t="shared" si="165"/>
        <v>#REF!</v>
      </c>
      <c r="AL131" s="72" t="s">
        <v>24</v>
      </c>
    </row>
    <row r="132" spans="1:38" x14ac:dyDescent="0.25">
      <c r="A132" s="34" t="s">
        <v>25</v>
      </c>
      <c r="B132" s="34"/>
      <c r="C132" s="19"/>
      <c r="D132" s="20" t="e">
        <f t="shared" si="132"/>
        <v>#REF!</v>
      </c>
      <c r="E132" s="21" t="e">
        <f t="shared" si="141"/>
        <v>#REF!</v>
      </c>
      <c r="F132" s="42" t="e">
        <f t="shared" si="133"/>
        <v>#REF!</v>
      </c>
      <c r="G132" s="21" t="e">
        <f t="shared" si="142"/>
        <v>#REF!</v>
      </c>
      <c r="H132" s="42" t="e">
        <f t="shared" si="134"/>
        <v>#REF!</v>
      </c>
      <c r="I132" s="21" t="e">
        <f t="shared" si="143"/>
        <v>#REF!</v>
      </c>
      <c r="J132" s="22" t="e">
        <f t="shared" si="144"/>
        <v>#REF!</v>
      </c>
      <c r="K132" s="21" t="e">
        <f t="shared" si="145"/>
        <v>#REF!</v>
      </c>
      <c r="L132" s="42" t="e">
        <f t="shared" si="135"/>
        <v>#REF!</v>
      </c>
      <c r="M132" s="21" t="e">
        <f t="shared" si="146"/>
        <v>#REF!</v>
      </c>
      <c r="N132" s="42" t="e">
        <f t="shared" si="136"/>
        <v>#REF!</v>
      </c>
      <c r="O132" s="21" t="e">
        <f t="shared" si="147"/>
        <v>#REF!</v>
      </c>
      <c r="P132" s="42" t="e">
        <f t="shared" si="137"/>
        <v>#REF!</v>
      </c>
      <c r="Q132" s="21" t="e">
        <f t="shared" si="148"/>
        <v>#REF!</v>
      </c>
      <c r="R132" s="22" t="e">
        <f t="shared" si="149"/>
        <v>#REF!</v>
      </c>
      <c r="S132" s="21" t="e">
        <f t="shared" si="150"/>
        <v>#REF!</v>
      </c>
      <c r="T132" s="42" t="e">
        <f t="shared" si="138"/>
        <v>#REF!</v>
      </c>
      <c r="U132" s="21" t="e">
        <f t="shared" si="151"/>
        <v>#REF!</v>
      </c>
      <c r="V132" s="42" t="e">
        <f t="shared" si="139"/>
        <v>#REF!</v>
      </c>
      <c r="W132" s="21" t="e">
        <f t="shared" si="152"/>
        <v>#REF!</v>
      </c>
      <c r="X132" s="42" t="e">
        <f t="shared" si="140"/>
        <v>#REF!</v>
      </c>
      <c r="Y132" s="21" t="e">
        <f t="shared" si="153"/>
        <v>#REF!</v>
      </c>
      <c r="Z132" s="22" t="e">
        <f t="shared" si="154"/>
        <v>#REF!</v>
      </c>
      <c r="AA132" s="21" t="e">
        <f t="shared" si="155"/>
        <v>#REF!</v>
      </c>
      <c r="AB132" s="42">
        <f t="shared" si="156"/>
        <v>0</v>
      </c>
      <c r="AC132" s="21">
        <f t="shared" si="157"/>
        <v>0</v>
      </c>
      <c r="AD132" s="42">
        <f t="shared" si="158"/>
        <v>0</v>
      </c>
      <c r="AE132" s="21">
        <f t="shared" si="159"/>
        <v>0</v>
      </c>
      <c r="AF132" s="42">
        <f t="shared" si="160"/>
        <v>0</v>
      </c>
      <c r="AG132" s="21">
        <f t="shared" si="161"/>
        <v>0</v>
      </c>
      <c r="AH132" s="65">
        <f t="shared" si="162"/>
        <v>0</v>
      </c>
      <c r="AI132" s="66">
        <f t="shared" si="163"/>
        <v>0</v>
      </c>
      <c r="AJ132" s="65" t="e">
        <f t="shared" si="164"/>
        <v>#REF!</v>
      </c>
      <c r="AK132" s="66" t="e">
        <f t="shared" si="165"/>
        <v>#REF!</v>
      </c>
      <c r="AL132" s="72" t="s">
        <v>25</v>
      </c>
    </row>
    <row r="133" spans="1:38" x14ac:dyDescent="0.25">
      <c r="A133" s="23" t="s">
        <v>40</v>
      </c>
      <c r="B133" s="23"/>
      <c r="C133" s="19"/>
      <c r="D133" s="20">
        <f t="shared" si="132"/>
        <v>818</v>
      </c>
      <c r="E133" s="21">
        <f t="shared" si="141"/>
        <v>0.74094202898550721</v>
      </c>
      <c r="F133" s="42">
        <f t="shared" si="133"/>
        <v>824</v>
      </c>
      <c r="G133" s="21">
        <f t="shared" si="142"/>
        <v>0.74773139745916517</v>
      </c>
      <c r="H133" s="42">
        <f t="shared" si="134"/>
        <v>766</v>
      </c>
      <c r="I133" s="21">
        <f t="shared" si="143"/>
        <v>0.71388630009319665</v>
      </c>
      <c r="J133" s="22">
        <f t="shared" si="144"/>
        <v>2408</v>
      </c>
      <c r="K133" s="21">
        <f t="shared" si="145"/>
        <v>0.73437023482769137</v>
      </c>
      <c r="L133" s="42">
        <f t="shared" si="135"/>
        <v>786</v>
      </c>
      <c r="M133" s="21">
        <f t="shared" si="146"/>
        <v>0.71584699453551914</v>
      </c>
      <c r="N133" s="42">
        <f t="shared" si="136"/>
        <v>781</v>
      </c>
      <c r="O133" s="21">
        <f t="shared" si="147"/>
        <v>0.72786579683131403</v>
      </c>
      <c r="P133" s="42">
        <f t="shared" si="137"/>
        <v>786</v>
      </c>
      <c r="Q133" s="21">
        <f t="shared" si="148"/>
        <v>0.76015473887814311</v>
      </c>
      <c r="R133" s="22">
        <f t="shared" si="149"/>
        <v>2353</v>
      </c>
      <c r="S133" s="21">
        <f t="shared" si="150"/>
        <v>0.73416536661466458</v>
      </c>
      <c r="T133" s="42">
        <f t="shared" si="138"/>
        <v>857</v>
      </c>
      <c r="U133" s="21">
        <f t="shared" si="151"/>
        <v>0.74006908462867016</v>
      </c>
      <c r="V133" s="42">
        <f t="shared" si="139"/>
        <v>1119</v>
      </c>
      <c r="W133" s="21">
        <f t="shared" si="152"/>
        <v>0.97729257641921397</v>
      </c>
      <c r="X133" s="42">
        <f t="shared" si="140"/>
        <v>832</v>
      </c>
      <c r="Y133" s="21">
        <f t="shared" si="153"/>
        <v>0.73110720562390163</v>
      </c>
      <c r="Z133" s="22">
        <f t="shared" si="154"/>
        <v>2808</v>
      </c>
      <c r="AA133" s="21">
        <f t="shared" si="155"/>
        <v>0.81604184829991278</v>
      </c>
      <c r="AB133" s="42">
        <f t="shared" si="156"/>
        <v>1155</v>
      </c>
      <c r="AC133" s="21">
        <f t="shared" si="157"/>
        <v>1</v>
      </c>
      <c r="AD133" s="42">
        <f t="shared" si="158"/>
        <v>1185</v>
      </c>
      <c r="AE133" s="21">
        <f t="shared" si="159"/>
        <v>1</v>
      </c>
      <c r="AF133" s="42">
        <f t="shared" si="160"/>
        <v>1199</v>
      </c>
      <c r="AG133" s="21">
        <f t="shared" si="161"/>
        <v>1</v>
      </c>
      <c r="AH133" s="65">
        <f t="shared" si="162"/>
        <v>3539</v>
      </c>
      <c r="AI133" s="66">
        <f t="shared" si="163"/>
        <v>1</v>
      </c>
      <c r="AJ133" s="65">
        <f t="shared" si="164"/>
        <v>11108</v>
      </c>
      <c r="AK133" s="66">
        <f t="shared" si="165"/>
        <v>0.82501485442661915</v>
      </c>
      <c r="AL133" s="71" t="s">
        <v>47</v>
      </c>
    </row>
    <row r="134" spans="1:38" x14ac:dyDescent="0.25">
      <c r="A134" s="37" t="s">
        <v>27</v>
      </c>
      <c r="B134" s="37"/>
      <c r="C134" s="37"/>
      <c r="D134" s="38"/>
      <c r="E134" s="43"/>
      <c r="F134" s="38"/>
      <c r="G134" s="38"/>
      <c r="H134" s="38"/>
      <c r="I134" s="38"/>
      <c r="J134" s="51"/>
      <c r="K134" s="38"/>
      <c r="L134" s="40"/>
      <c r="M134" s="40"/>
      <c r="N134" s="38"/>
      <c r="O134" s="40"/>
      <c r="P134" s="38"/>
      <c r="Q134" s="38"/>
      <c r="R134" s="51"/>
      <c r="S134" s="38"/>
      <c r="T134" s="38"/>
      <c r="U134" s="38"/>
      <c r="V134" s="27"/>
      <c r="W134" s="27"/>
      <c r="X134" s="27"/>
      <c r="Y134" s="27"/>
      <c r="Z134" s="48"/>
      <c r="AA134" s="27"/>
      <c r="AB134" s="27"/>
      <c r="AC134" s="27"/>
      <c r="AD134" s="27"/>
      <c r="AE134" s="27"/>
      <c r="AF134" s="27"/>
      <c r="AG134" s="27"/>
    </row>
    <row r="135" spans="1:38" x14ac:dyDescent="0.25">
      <c r="A135" s="37" t="s">
        <v>28</v>
      </c>
      <c r="B135" s="37"/>
      <c r="C135" s="37"/>
      <c r="D135" s="38"/>
      <c r="E135" s="39"/>
      <c r="F135" s="38"/>
      <c r="G135" s="38"/>
      <c r="H135" s="38"/>
      <c r="I135" s="38"/>
      <c r="J135" s="51"/>
      <c r="K135" s="38"/>
      <c r="L135" s="38"/>
      <c r="M135" s="38"/>
      <c r="N135" s="38"/>
      <c r="O135" s="38"/>
      <c r="P135" s="38"/>
      <c r="Q135" s="38"/>
      <c r="R135" s="51"/>
      <c r="S135" s="38"/>
      <c r="T135" s="38"/>
      <c r="U135" s="38"/>
      <c r="V135" s="27"/>
      <c r="W135" s="27"/>
      <c r="X135" s="27"/>
      <c r="Y135" s="27"/>
      <c r="Z135" s="48"/>
      <c r="AA135" s="27"/>
      <c r="AB135" s="27"/>
      <c r="AC135" s="27"/>
      <c r="AD135" s="27"/>
      <c r="AE135" s="27"/>
      <c r="AF135" s="27"/>
      <c r="AG135" s="27"/>
    </row>
    <row r="136" spans="1:38" x14ac:dyDescent="0.25">
      <c r="A136" s="26"/>
      <c r="B136" s="26"/>
      <c r="C136" s="26"/>
      <c r="D136" s="27"/>
      <c r="E136" s="28"/>
      <c r="F136" s="27"/>
      <c r="G136" s="27"/>
      <c r="H136" s="27"/>
      <c r="I136" s="27"/>
      <c r="J136" s="48"/>
      <c r="K136" s="27"/>
      <c r="L136" s="27"/>
      <c r="M136" s="27"/>
      <c r="N136" s="27"/>
      <c r="O136" s="27"/>
      <c r="P136" s="27"/>
      <c r="Q136" s="27"/>
      <c r="R136" s="48"/>
      <c r="S136" s="27"/>
      <c r="T136" s="27"/>
      <c r="U136" s="27"/>
      <c r="V136" s="27"/>
      <c r="W136" s="27"/>
      <c r="X136" s="27"/>
      <c r="Y136" s="27"/>
      <c r="Z136" s="48"/>
      <c r="AA136" s="27"/>
      <c r="AB136" s="27"/>
      <c r="AC136" s="27"/>
      <c r="AD136" s="27"/>
      <c r="AE136" s="27"/>
      <c r="AF136" s="27"/>
      <c r="AG136" s="27"/>
    </row>
  </sheetData>
  <protectedRanges>
    <protectedRange sqref="D12:E12 E13:E24 G12:G24 I12:K24 M12:M24 O12:O24 Q12:S24 U12:U24 W12:W24 Y12:AA24 E30:E42 G30:G42 I30:K42 M30:M42 O30:O42 Q30:S42 U30:U42 W30:W42 Y30:AA42 D13:D133 AC12:AC24 AE12:AE24 AG12:AG24 AC30:AC42 AE30:AE42 AG30:AG42" name="Range2_1"/>
    <protectedRange sqref="E48:E60 G48:G60 I48:K60 M48:M60 O48:O60 Q48:S60 U48:U60 W48:W60 Y48:AA60 AC48:AC60 AE48:AE60 AG48:AG60" name="Range3_1"/>
    <protectedRange sqref="E66:E78 G66:G78 I66:K78 M66:M78 O66:O78 Q66:S78 U66:U78 W66:W78 Y66:AA78 AC66:AC78 AE66:AE78 AG66:AG78" name="Range4_1"/>
    <protectedRange sqref="E85:E96 G85:G97 I85:K97 M85:M97 O85:O97 Q85:S97 U85:U97 W85:W97 Y85:AA97 AC85:AC97 AE85:AE97 AG85:AG97" name="Range6_1"/>
    <protectedRange sqref="E103:E115 G103:G115 I103:K115 M103:M115 O103:O115 Q103:S115 U103:U115 W103:W115 Y103:AA115 AC103:AC115 AE103:AE115 AG103:AG115" name="Range5_1"/>
  </protectedRanges>
  <mergeCells count="7">
    <mergeCell ref="C8:D8"/>
    <mergeCell ref="A1:P1"/>
    <mergeCell ref="A2:P2"/>
    <mergeCell ref="A3:P3"/>
    <mergeCell ref="C5:D5"/>
    <mergeCell ref="C6:D6"/>
    <mergeCell ref="C7:D7"/>
  </mergeCells>
  <pageMargins left="0.7" right="0.7" top="0.75" bottom="0.75" header="0.3" footer="0.3"/>
  <pageSetup paperSize="24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 Year Comparison All Counties</vt:lpstr>
      <vt:lpstr>3 Year Comparison Fayette</vt:lpstr>
      <vt:lpstr>3 Year Comparison Highland</vt:lpstr>
      <vt:lpstr>3 Year Comparison Pickaway</vt:lpstr>
      <vt:lpstr>3 Year Comparison Pike</vt:lpstr>
      <vt:lpstr>3 Year Comparison Ross</vt:lpstr>
      <vt:lpstr>Drug of Choice by CTY All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Showman</dc:creator>
  <cp:lastModifiedBy>Planner</cp:lastModifiedBy>
  <cp:lastPrinted>2019-09-17T20:22:35Z</cp:lastPrinted>
  <dcterms:created xsi:type="dcterms:W3CDTF">2019-07-02T20:53:05Z</dcterms:created>
  <dcterms:modified xsi:type="dcterms:W3CDTF">2020-09-30T13:22:33Z</dcterms:modified>
</cp:coreProperties>
</file>